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bika/Dropbox/2020 TKD dokumenty/VV/navrh/"/>
    </mc:Choice>
  </mc:AlternateContent>
  <xr:revisionPtr revIDLastSave="0" documentId="13_ncr:1_{D532BF81-EF08-BF40-A309-DF893CD24CA8}" xr6:coauthVersionLast="45" xr6:coauthVersionMax="45" xr10:uidLastSave="{00000000-0000-0000-0000-000000000000}"/>
  <bookViews>
    <workbookView xWindow="0" yWindow="460" windowWidth="20740" windowHeight="15500" activeTab="1" xr2:uid="{00000000-000D-0000-FFFF-FFFF00000000}"/>
  </bookViews>
  <sheets>
    <sheet name="VYSLEDOK" sheetId="9" r:id="rId1"/>
    <sheet name="HLASOVANIE " sheetId="8" r:id="rId2"/>
    <sheet name="NAVRH " sheetId="1" r:id="rId3"/>
    <sheet name="SÚSTREDENIE" sheetId="2" r:id="rId4"/>
    <sheet name="TURNAJ" sheetId="3" r:id="rId5"/>
    <sheet name="SÚSTREDENIE_TURNAJ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2" i="4" l="1"/>
  <c r="F52" i="4"/>
  <c r="E68" i="4"/>
  <c r="I36" i="4" s="1"/>
  <c r="E58" i="4"/>
  <c r="F68" i="4"/>
  <c r="H9" i="4" s="1"/>
  <c r="H26" i="4"/>
  <c r="E48" i="4" s="1"/>
  <c r="E52" i="4" s="1"/>
  <c r="G26" i="4"/>
  <c r="D27" i="4"/>
  <c r="C26" i="4"/>
  <c r="C27" i="4" s="1"/>
  <c r="D26" i="4"/>
  <c r="H59" i="4"/>
  <c r="F58" i="4"/>
  <c r="F40" i="4"/>
  <c r="E40" i="4"/>
  <c r="K18" i="4"/>
  <c r="K19" i="4" s="1"/>
  <c r="K20" i="4" s="1"/>
  <c r="L21" i="4" s="1"/>
  <c r="L22" i="4" s="1"/>
  <c r="G14" i="4"/>
  <c r="F14" i="4"/>
  <c r="E14" i="4"/>
  <c r="H37" i="3"/>
  <c r="H38" i="3"/>
  <c r="H39" i="3"/>
  <c r="H40" i="3"/>
  <c r="H41" i="3"/>
  <c r="H42" i="3"/>
  <c r="H43" i="3"/>
  <c r="H44" i="3"/>
  <c r="H45" i="3"/>
  <c r="H46" i="3"/>
  <c r="H47" i="3"/>
  <c r="H36" i="3"/>
  <c r="I26" i="3"/>
  <c r="I27" i="3" s="1"/>
  <c r="K10" i="3"/>
  <c r="E37" i="2"/>
  <c r="L18" i="1"/>
  <c r="E48" i="3"/>
  <c r="G48" i="3"/>
  <c r="D48" i="3"/>
  <c r="H28" i="2"/>
  <c r="H29" i="2" s="1"/>
  <c r="E22" i="3"/>
  <c r="G22" i="3"/>
  <c r="D22" i="3"/>
  <c r="H53" i="3"/>
  <c r="E54" i="3" s="1"/>
  <c r="E55" i="3" s="1"/>
  <c r="F28" i="3"/>
  <c r="C28" i="3"/>
  <c r="E41" i="2"/>
  <c r="I28" i="2" s="1"/>
  <c r="H38" i="2"/>
  <c r="G32" i="2"/>
  <c r="F32" i="2"/>
  <c r="E32" i="2"/>
  <c r="D32" i="2"/>
  <c r="F20" i="2"/>
  <c r="C20" i="2"/>
  <c r="I18" i="2"/>
  <c r="I19" i="2" s="1"/>
  <c r="G14" i="2"/>
  <c r="F14" i="2"/>
  <c r="E14" i="2"/>
  <c r="I14" i="2" s="1"/>
  <c r="J35" i="2" s="1"/>
  <c r="D14" i="2"/>
  <c r="I13" i="2"/>
  <c r="I12" i="2"/>
  <c r="I11" i="2"/>
  <c r="I10" i="2"/>
  <c r="H9" i="2"/>
  <c r="H14" i="2" s="1"/>
  <c r="H48" i="4" l="1"/>
  <c r="H49" i="4" s="1"/>
  <c r="H50" i="4" s="1"/>
  <c r="H51" i="4" s="1"/>
  <c r="H48" i="3"/>
  <c r="F9" i="3"/>
  <c r="F10" i="3" s="1"/>
  <c r="F36" i="3"/>
  <c r="F37" i="3" s="1"/>
  <c r="F38" i="3" s="1"/>
  <c r="H30" i="2"/>
  <c r="H31" i="2" s="1"/>
  <c r="H32" i="2" s="1"/>
  <c r="J28" i="2"/>
  <c r="I37" i="4"/>
  <c r="I9" i="2"/>
  <c r="D9" i="4"/>
  <c r="D10" i="4" s="1"/>
  <c r="D11" i="4" s="1"/>
  <c r="H36" i="4"/>
  <c r="H37" i="4" s="1"/>
  <c r="H38" i="4" s="1"/>
  <c r="H39" i="4" s="1"/>
  <c r="D48" i="4"/>
  <c r="D49" i="4" s="1"/>
  <c r="I48" i="4"/>
  <c r="I49" i="4" s="1"/>
  <c r="I50" i="4" s="1"/>
  <c r="I51" i="4" s="1"/>
  <c r="H52" i="4"/>
  <c r="H14" i="4"/>
  <c r="I10" i="4"/>
  <c r="D36" i="4"/>
  <c r="D37" i="4" s="1"/>
  <c r="I9" i="4"/>
  <c r="I38" i="4"/>
  <c r="I39" i="4" s="1"/>
  <c r="H9" i="3"/>
  <c r="I9" i="3" s="1"/>
  <c r="H22" i="3"/>
  <c r="I36" i="3" s="1"/>
  <c r="I29" i="2"/>
  <c r="I30" i="2" s="1"/>
  <c r="I31" i="2" s="1"/>
  <c r="C58" i="1"/>
  <c r="F39" i="3" l="1"/>
  <c r="F40" i="3" s="1"/>
  <c r="F41" i="3" s="1"/>
  <c r="F42" i="3" s="1"/>
  <c r="F43" i="3" s="1"/>
  <c r="F44" i="3" s="1"/>
  <c r="F45" i="3" s="1"/>
  <c r="F46" i="3" s="1"/>
  <c r="F47" i="3" s="1"/>
  <c r="F48" i="3"/>
  <c r="J29" i="2"/>
  <c r="J31" i="2"/>
  <c r="J36" i="4"/>
  <c r="J30" i="2"/>
  <c r="I37" i="3"/>
  <c r="J37" i="3" s="1"/>
  <c r="J48" i="4"/>
  <c r="F11" i="3"/>
  <c r="I10" i="3"/>
  <c r="D50" i="4"/>
  <c r="J49" i="4"/>
  <c r="I52" i="4"/>
  <c r="I40" i="4"/>
  <c r="D38" i="4"/>
  <c r="D39" i="4" s="1"/>
  <c r="J39" i="4" s="1"/>
  <c r="I11" i="4"/>
  <c r="D12" i="4"/>
  <c r="J37" i="4"/>
  <c r="H40" i="4"/>
  <c r="J36" i="3"/>
  <c r="I32" i="2"/>
  <c r="J32" i="2" s="1"/>
  <c r="K35" i="2" s="1"/>
  <c r="L35" i="2" s="1"/>
  <c r="J38" i="4" l="1"/>
  <c r="I38" i="3"/>
  <c r="F12" i="3"/>
  <c r="I11" i="3"/>
  <c r="D51" i="4"/>
  <c r="J50" i="4"/>
  <c r="I12" i="4"/>
  <c r="D13" i="4"/>
  <c r="I13" i="4" s="1"/>
  <c r="D40" i="4"/>
  <c r="J40" i="4" s="1"/>
  <c r="L56" i="4" s="1"/>
  <c r="I39" i="3"/>
  <c r="J38" i="3"/>
  <c r="F13" i="3" l="1"/>
  <c r="I12" i="3"/>
  <c r="D14" i="4"/>
  <c r="I14" i="4" s="1"/>
  <c r="J56" i="4" s="1"/>
  <c r="J51" i="4"/>
  <c r="D52" i="4"/>
  <c r="J52" i="4" s="1"/>
  <c r="L57" i="4" s="1"/>
  <c r="M56" i="4" s="1"/>
  <c r="I40" i="3"/>
  <c r="J39" i="3"/>
  <c r="N56" i="4" l="1"/>
  <c r="I13" i="3"/>
  <c r="F14" i="3"/>
  <c r="I41" i="3"/>
  <c r="J40" i="3"/>
  <c r="F15" i="3" l="1"/>
  <c r="I14" i="3"/>
  <c r="I42" i="3"/>
  <c r="J41" i="3"/>
  <c r="I15" i="3" l="1"/>
  <c r="F16" i="3"/>
  <c r="I43" i="3"/>
  <c r="J42" i="3"/>
  <c r="I16" i="3" l="1"/>
  <c r="F17" i="3"/>
  <c r="I44" i="3"/>
  <c r="J43" i="3"/>
  <c r="I17" i="3" l="1"/>
  <c r="F18" i="3"/>
  <c r="I45" i="3"/>
  <c r="J44" i="3"/>
  <c r="F19" i="3" l="1"/>
  <c r="I18" i="3"/>
  <c r="I46" i="3"/>
  <c r="J45" i="3"/>
  <c r="F20" i="3" l="1"/>
  <c r="I19" i="3"/>
  <c r="I47" i="3"/>
  <c r="J46" i="3"/>
  <c r="J47" i="3" l="1"/>
  <c r="I48" i="3"/>
  <c r="F21" i="3"/>
  <c r="I21" i="3" s="1"/>
  <c r="I20" i="3"/>
  <c r="J48" i="3"/>
  <c r="K51" i="3" s="1"/>
  <c r="I22" i="3" l="1"/>
  <c r="J51" i="3" s="1"/>
  <c r="L51" i="3"/>
  <c r="F22" i="3"/>
</calcChain>
</file>

<file path=xl/sharedStrings.xml><?xml version="1.0" encoding="utf-8"?>
<sst xmlns="http://schemas.openxmlformats.org/spreadsheetml/2006/main" count="624" uniqueCount="203">
  <si>
    <t>1.</t>
  </si>
  <si>
    <t>Príklad:</t>
  </si>
  <si>
    <t>Zuzka</t>
  </si>
  <si>
    <t>Jožka</t>
  </si>
  <si>
    <t>Ferko</t>
  </si>
  <si>
    <t>Kazimír</t>
  </si>
  <si>
    <t>dobrovoľník</t>
  </si>
  <si>
    <t>dobrovoľník*</t>
  </si>
  <si>
    <t>Ubytovanie</t>
  </si>
  <si>
    <t>diety</t>
  </si>
  <si>
    <t>služby *</t>
  </si>
  <si>
    <t>Tréner</t>
  </si>
  <si>
    <t xml:space="preserve">Sústredenie </t>
  </si>
  <si>
    <t>Odchod:</t>
  </si>
  <si>
    <t>Príchod:</t>
  </si>
  <si>
    <t>Diety</t>
  </si>
  <si>
    <t>Félix</t>
  </si>
  <si>
    <t>športovec</t>
  </si>
  <si>
    <t>ubytovanie</t>
  </si>
  <si>
    <t>Bratislava</t>
  </si>
  <si>
    <t>cesta</t>
  </si>
  <si>
    <t>Cesta</t>
  </si>
  <si>
    <t>km</t>
  </si>
  <si>
    <t>Osoba</t>
  </si>
  <si>
    <t>sauna</t>
  </si>
  <si>
    <t>Prepočet na 1 športovca</t>
  </si>
  <si>
    <t>spolu</t>
  </si>
  <si>
    <t>12 hodín</t>
  </si>
  <si>
    <t>18.hodín</t>
  </si>
  <si>
    <t>18,10 hodín</t>
  </si>
  <si>
    <t>4,50 hodín</t>
  </si>
  <si>
    <t>služby</t>
  </si>
  <si>
    <t>1,20 hodín</t>
  </si>
  <si>
    <t>10,00 Eur</t>
  </si>
  <si>
    <t>Hodina:</t>
  </si>
  <si>
    <t>Minúta:</t>
  </si>
  <si>
    <t>Prepočet  služieb, pri dodržaní súbehu činností:</t>
  </si>
  <si>
    <t>Možnosti účtovať Trénerské služby:</t>
  </si>
  <si>
    <t>Živnostník, Firma</t>
  </si>
  <si>
    <t>2.</t>
  </si>
  <si>
    <t>Hlasovanie:</t>
  </si>
  <si>
    <t xml:space="preserve">Príprava: taktická, technická, psychologická, teoretická </t>
  </si>
  <si>
    <t>Nie</t>
  </si>
  <si>
    <t>Ak, áno koľko hodín z celkového objemu, Vyjadrite v %</t>
  </si>
  <si>
    <t>Hradenie trénerských činností z prostriedkov určených na Talentovaných športovcov.</t>
  </si>
  <si>
    <t>Denné tréningy:</t>
  </si>
  <si>
    <t>3.</t>
  </si>
  <si>
    <t>Názor člena VV.</t>
  </si>
  <si>
    <t xml:space="preserve">Meno: </t>
  </si>
  <si>
    <t>Spôsob odovzdania dokladov:</t>
  </si>
  <si>
    <t xml:space="preserve">Hradenie trénerských činností z prostriedkov určených na mládež do 23 rokov ( 15%) </t>
  </si>
  <si>
    <t>Hradenie trénerských činností z prostriedkov určených na TOP športovcov.</t>
  </si>
  <si>
    <t>Kopia zmluvy, kopia úhrady</t>
  </si>
  <si>
    <t>Služby - Živnosť , Firma</t>
  </si>
  <si>
    <t xml:space="preserve">2. </t>
  </si>
  <si>
    <t>Dohoda, pracovná zmluva</t>
  </si>
  <si>
    <t>odpracované hodiny</t>
  </si>
  <si>
    <t>odpracované hodiny hromadné vyúčtovanie</t>
  </si>
  <si>
    <t>odpracované hodiny, jednotlivo</t>
  </si>
  <si>
    <t>napr.</t>
  </si>
  <si>
    <t>sústredenie</t>
  </si>
  <si>
    <t>4.</t>
  </si>
  <si>
    <t>TŠ</t>
  </si>
  <si>
    <t>TOP</t>
  </si>
  <si>
    <t xml:space="preserve">všetky náklady sa podelia 8 </t>
  </si>
  <si>
    <t>klubový pretekári</t>
  </si>
  <si>
    <t>náklady môže klub refakturovať v rámci 15%</t>
  </si>
  <si>
    <t>len priama úrhada cez SATKD, pri zachovanom výpočte</t>
  </si>
  <si>
    <t>náklady môže klub refakturovať v rámci TŠ</t>
  </si>
  <si>
    <t>PRÍKLAD SÚSTREDENIE:</t>
  </si>
  <si>
    <t>Zvolen</t>
  </si>
  <si>
    <t>x</t>
  </si>
  <si>
    <t>1 auto</t>
  </si>
  <si>
    <t>sparing TŠ Zuzky *</t>
  </si>
  <si>
    <t>klub môže refakturovať túto sumu z vyčlenených financií na prideleného športovca</t>
  </si>
  <si>
    <t>klub môže refakturovať túto sumu z vyčlenených financií na Zuzku</t>
  </si>
  <si>
    <t xml:space="preserve">SATKD musí samostatne vyúčtovať všetky náklady </t>
  </si>
  <si>
    <t>klub môže refakturovať túto sumu z vyčlenených financií na 15%</t>
  </si>
  <si>
    <t>2 autá</t>
  </si>
  <si>
    <t>štartovné</t>
  </si>
  <si>
    <t>podiel/osoba</t>
  </si>
  <si>
    <t>6 hodín</t>
  </si>
  <si>
    <t>19,30 hodín</t>
  </si>
  <si>
    <t>refakturácia z TŠ , bez sparing partnera</t>
  </si>
  <si>
    <t xml:space="preserve">fakturácia priamo cez SATKD </t>
  </si>
  <si>
    <t>PRÍKLAD TURNAJ:</t>
  </si>
  <si>
    <t>Individuálne tréningy / suma /počet TŠ</t>
  </si>
  <si>
    <t>ak je 2 hodinový tréning kde je 5 TŠ = 2hodiny x10,- Eur=20.  To je 4,- Eur na jedného TŠ</t>
  </si>
  <si>
    <t>Ak klub vyčerpá pridelené financie na TŠ, môže jeho náklady ďalej účtovať z 15%, ak sú vyčerpané aj tie sú to náklady klubu.</t>
  </si>
  <si>
    <t>cena za hodinu:</t>
  </si>
  <si>
    <t>január</t>
  </si>
  <si>
    <t>FA suma</t>
  </si>
  <si>
    <t>príklad</t>
  </si>
  <si>
    <t>I:</t>
  </si>
  <si>
    <t>II:</t>
  </si>
  <si>
    <t>ÁNO/NIE označte krížikom</t>
  </si>
  <si>
    <t>5.</t>
  </si>
  <si>
    <t>6.</t>
  </si>
  <si>
    <t>počet účastníkov:</t>
  </si>
  <si>
    <t xml:space="preserve">sústredenie/príklad </t>
  </si>
  <si>
    <t>Náklady na trénera</t>
  </si>
  <si>
    <t>1.kolo ligy zápas</t>
  </si>
  <si>
    <t>Na sústredení sú títo účastníci:</t>
  </si>
  <si>
    <t>TŠ športovec</t>
  </si>
  <si>
    <t>klubový športovec</t>
  </si>
  <si>
    <t>podpísanu dohoda o sparing partnerovi</t>
  </si>
  <si>
    <t>pri každom sústredení musí súhlas s účtovaním akcie podpísať TŠ, alebo zákonný zástupca</t>
  </si>
  <si>
    <t>* Jožka musí mať</t>
  </si>
  <si>
    <t>vypočítané náklady podľa zadania</t>
  </si>
  <si>
    <t>Prepočet nákladov na 1 športovca</t>
  </si>
  <si>
    <t>trvanie činnosti</t>
  </si>
  <si>
    <t>suma</t>
  </si>
  <si>
    <t xml:space="preserve">služby </t>
  </si>
  <si>
    <t>kontrola</t>
  </si>
  <si>
    <t>vyúčtovanie</t>
  </si>
  <si>
    <t>OK</t>
  </si>
  <si>
    <t>tréner</t>
  </si>
  <si>
    <t>počet</t>
  </si>
  <si>
    <t>TŠ športovci</t>
  </si>
  <si>
    <t>TOP športovec</t>
  </si>
  <si>
    <t>klubových športovcov</t>
  </si>
  <si>
    <t>zaradenie</t>
  </si>
  <si>
    <t>PRÍKLAD SÚSTREDENIE + TURNAJ:</t>
  </si>
  <si>
    <t>Kodaň</t>
  </si>
  <si>
    <t>Sústredenie</t>
  </si>
  <si>
    <t>6 dní</t>
  </si>
  <si>
    <t>turnaj</t>
  </si>
  <si>
    <t>KE-BUD</t>
  </si>
  <si>
    <t>let</t>
  </si>
  <si>
    <t>prílet</t>
  </si>
  <si>
    <t>LET</t>
  </si>
  <si>
    <t>BUD -KE</t>
  </si>
  <si>
    <t>kurz: 7,46</t>
  </si>
  <si>
    <t>letenka</t>
  </si>
  <si>
    <t>50% sústredenie</t>
  </si>
  <si>
    <t>50% turnaj</t>
  </si>
  <si>
    <t>Prepočet nákladov na 1 športovca SÚSTREDENIE</t>
  </si>
  <si>
    <t>2 dni</t>
  </si>
  <si>
    <t>Turnaj</t>
  </si>
  <si>
    <t>Prepočet nákladov na 1 športovca TURNAJ</t>
  </si>
  <si>
    <t>kontrola:</t>
  </si>
  <si>
    <t>PRÍLOHA K HLASOVANIU O TRÉNERSKÝCH SLUŽBÁCH A SPÔSOBU VYUČTOVANIA:</t>
  </si>
  <si>
    <t>podľa účtovania v záložke sústredenie</t>
  </si>
  <si>
    <t>NIE</t>
  </si>
  <si>
    <t>Súťaze, akékoľvek okrem vrcholových ( ME, ME, kvalifikácia..)</t>
  </si>
  <si>
    <t>Víkendové sústredenie: 2-3 dni</t>
  </si>
  <si>
    <t>Viac dňové sústredenie: nad 3 dni</t>
  </si>
  <si>
    <t>podľa účtovania v záložke turnaje</t>
  </si>
  <si>
    <t>počet hodín mesačne:</t>
  </si>
  <si>
    <t xml:space="preserve">Áno </t>
  </si>
  <si>
    <t xml:space="preserve">SPÔSOB VÝPOČTU I:  </t>
  </si>
  <si>
    <t>bližšie špecifikácie v záložke NÁVRH II (Norikin) - Ide o Norikin pôvodný návrh, vyšpecifikovaný o jednotlivé činnosti</t>
  </si>
  <si>
    <r>
      <t xml:space="preserve">Umožniť refundáciu trénerských služieb </t>
    </r>
    <r>
      <rPr>
        <b/>
        <sz val="12"/>
        <rFont val="Calibri"/>
        <family val="2"/>
        <scheme val="minor"/>
      </rPr>
      <t>paušálne</t>
    </r>
    <r>
      <rPr>
        <sz val="12"/>
        <rFont val="Calibri"/>
        <family val="2"/>
        <charset val="238"/>
        <scheme val="minor"/>
      </rPr>
      <t xml:space="preserve"> u talentovaných športovcov, fakturácie TOP</t>
    </r>
  </si>
  <si>
    <t xml:space="preserve">NÁVRH </t>
  </si>
  <si>
    <t>A:</t>
  </si>
  <si>
    <t>B:</t>
  </si>
  <si>
    <t>ÁNO</t>
  </si>
  <si>
    <t xml:space="preserve">Treba vybrať možnosť </t>
  </si>
  <si>
    <t>C:</t>
  </si>
  <si>
    <t>iná</t>
  </si>
  <si>
    <t>Mládež do 23 rokov (15% pridelenému klubu )</t>
  </si>
  <si>
    <t>TOP športovci *</t>
  </si>
  <si>
    <t xml:space="preserve">SPÔSOB VÝPOČTU II:  </t>
  </si>
  <si>
    <t>MLÁDEŽ</t>
  </si>
  <si>
    <t>PRÍLOHA K HLASOVANIU VV/2020/6/P O TRÉNERSKÝCH SLUŽBÁCH A SPÔSOBU VYUČTOVANIA:</t>
  </si>
  <si>
    <t>rozbaľ ponuku</t>
  </si>
  <si>
    <t>vyber možnosť</t>
  </si>
  <si>
    <t>Tréner (ŠO) účtuje organizácií účtuje všetky náklady ( cestovné, stravné, ubytovanie, odmenu )</t>
  </si>
  <si>
    <t>Klub alebo SATKD účtuje všetky náklady za trénera ŠO ( cestovné, stravné, ubytovanie ...)</t>
  </si>
  <si>
    <t>AKO Dobrovoľník</t>
  </si>
  <si>
    <t>AKO Živnostník, Firma</t>
  </si>
  <si>
    <t>Tréner (ŠO) klubu, SATKD účtuje len trénerské služby, pri dodržaní súbehu činností</t>
  </si>
  <si>
    <t>podpis súhlasu  TŠ, ak nemá 18 r. Zákonný zástupca</t>
  </si>
  <si>
    <t>podpis súhlasu TOP, ak nemá 18 r. Zákonný zástupca</t>
  </si>
  <si>
    <t>Náklady v prípade spoločných akcií sa delia náklady presne podľa počtu účastníkov:</t>
  </si>
  <si>
    <t>príklady sú rozpísané v ďalších záložkách</t>
  </si>
  <si>
    <r>
      <t xml:space="preserve">Umožniť refundáciu trénerských služieb </t>
    </r>
    <r>
      <rPr>
        <b/>
        <sz val="12"/>
        <rFont val="Calibri"/>
        <family val="2"/>
        <scheme val="minor"/>
      </rPr>
      <t>paušálne</t>
    </r>
    <r>
      <rPr>
        <sz val="12"/>
        <rFont val="Calibri"/>
        <family val="2"/>
        <charset val="238"/>
        <scheme val="minor"/>
      </rPr>
      <t xml:space="preserve"> u talentovaných športovcov</t>
    </r>
  </si>
  <si>
    <r>
      <t xml:space="preserve">Umožniť fakturáciu trénerských služieb </t>
    </r>
    <r>
      <rPr>
        <b/>
        <sz val="12"/>
        <rFont val="Calibri"/>
        <family val="2"/>
        <scheme val="minor"/>
      </rPr>
      <t>paušálne</t>
    </r>
    <r>
      <rPr>
        <sz val="12"/>
        <rFont val="Calibri"/>
        <family val="2"/>
        <charset val="238"/>
        <scheme val="minor"/>
      </rPr>
      <t xml:space="preserve"> u TOP športovcov</t>
    </r>
  </si>
  <si>
    <t>TŠ, REPRE ( cez klub )</t>
  </si>
  <si>
    <t>Talentovaní športovci (TŠ) a reprezentanti nad 23 rokov ( refundovaných cez klub )</t>
  </si>
  <si>
    <t>Umožniť refundáciu ( fakturáciu ) služieb športových odborníkov - trénerov?</t>
  </si>
  <si>
    <t>Vrátiť sa k pôvodnému návrhu, určením max. percentuálnej výšky</t>
  </si>
  <si>
    <t>Meno: Nora Agyalová</t>
  </si>
  <si>
    <t>Pavel</t>
  </si>
  <si>
    <t>Ižarik</t>
  </si>
  <si>
    <t>Mário</t>
  </si>
  <si>
    <t>Švec</t>
  </si>
  <si>
    <t>Nora</t>
  </si>
  <si>
    <t>Angyalová</t>
  </si>
  <si>
    <t>Ján</t>
  </si>
  <si>
    <t>Kopčík</t>
  </si>
  <si>
    <t xml:space="preserve">Adrián </t>
  </si>
  <si>
    <t>Angyal</t>
  </si>
  <si>
    <t>neuviedol</t>
  </si>
  <si>
    <t xml:space="preserve">Z odpracovaných hodín je príprava: taktická, technická, psychologická, teoretická </t>
  </si>
  <si>
    <t>VÝSLEDOK</t>
  </si>
  <si>
    <t>Možnosti</t>
  </si>
  <si>
    <r>
      <t xml:space="preserve">Umožniť refundáciu trénerských služieb </t>
    </r>
    <r>
      <rPr>
        <b/>
        <sz val="12"/>
        <rFont val="Calibri"/>
        <family val="2"/>
        <scheme val="minor"/>
      </rPr>
      <t>podľa odpracovaných hodín</t>
    </r>
    <r>
      <rPr>
        <sz val="12"/>
        <rFont val="Calibri"/>
        <family val="2"/>
        <charset val="238"/>
        <scheme val="minor"/>
      </rPr>
      <t xml:space="preserve"> za tréningovú jednotku</t>
    </r>
  </si>
  <si>
    <r>
      <t xml:space="preserve">Umožniť refundáciu trénerských služieb </t>
    </r>
    <r>
      <rPr>
        <b/>
        <sz val="12"/>
        <rFont val="Calibri"/>
        <family val="2"/>
        <scheme val="minor"/>
      </rPr>
      <t>podľa odrpacovaných hodín</t>
    </r>
    <r>
      <rPr>
        <sz val="12"/>
        <rFont val="Calibri"/>
        <family val="2"/>
        <charset val="238"/>
        <scheme val="minor"/>
      </rPr>
      <t xml:space="preserve"> za tréningovú jednotku</t>
    </r>
  </si>
  <si>
    <t>* ministerstvo tento rok zatiaľ neurčilo max.  výšku na ŠO</t>
  </si>
  <si>
    <t>1:</t>
  </si>
  <si>
    <t>2:</t>
  </si>
  <si>
    <t>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</si>
</sst>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€&quot;_ ;_ * \(#,##0.00\)\ &quot;€&quot;_ ;_ * &quot;-&quot;??_)\ &quot;€&quot;_ ;_ @_ "/>
    <numFmt numFmtId="164" formatCode="_ * #,##0.00_)\ [$€-1]_ ;_ * \(#,##0.00\)\ [$€-1]_ ;_ * &quot;-&quot;??_)\ [$€-1]_ ;_ @_ "/>
    <numFmt numFmtId="165" formatCode="_-* #,##0.00\ [$КМ-201A]_-;\-* #,##0.00\ [$КМ-201A]_-;_-* &quot;-&quot;??\ [$КМ-201A]_-;_-@_-"/>
    <numFmt numFmtId="166" formatCode="_ * #,##0.00_)\ [$DKK]_ ;_ * \(#,##0.00\)\ [$DKK]_ ;_ * &quot;-&quot;??_)\ [$DKK]_ ;_ @_ "/>
  </numFmts>
  <fonts count="11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4">
    <xf numFmtId="0" fontId="0" fillId="0" borderId="0" xfId="0"/>
    <xf numFmtId="20" fontId="0" fillId="0" borderId="0" xfId="0" applyNumberFormat="1"/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0" fontId="0" fillId="0" borderId="1" xfId="0" applyNumberFormat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44" fontId="0" fillId="0" borderId="1" xfId="1" applyFont="1" applyBorder="1"/>
    <xf numFmtId="44" fontId="0" fillId="0" borderId="0" xfId="0" applyNumberFormat="1"/>
    <xf numFmtId="0" fontId="0" fillId="4" borderId="1" xfId="0" applyFill="1" applyBorder="1" applyAlignment="1"/>
    <xf numFmtId="0" fontId="0" fillId="4" borderId="1" xfId="0" applyFill="1" applyBorder="1" applyAlignment="1">
      <alignment horizontal="center"/>
    </xf>
    <xf numFmtId="20" fontId="0" fillId="0" borderId="1" xfId="0" applyNumberFormat="1" applyBorder="1" applyAlignment="1">
      <alignment horizontal="left"/>
    </xf>
    <xf numFmtId="20" fontId="0" fillId="0" borderId="13" xfId="0" applyNumberFormat="1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44" fontId="0" fillId="0" borderId="0" xfId="1" applyFont="1" applyBorder="1"/>
    <xf numFmtId="9" fontId="0" fillId="0" borderId="1" xfId="0" applyNumberFormat="1" applyBorder="1"/>
    <xf numFmtId="0" fontId="0" fillId="0" borderId="1" xfId="0" applyFill="1" applyBorder="1"/>
    <xf numFmtId="44" fontId="0" fillId="0" borderId="1" xfId="0" applyNumberFormat="1" applyBorder="1"/>
    <xf numFmtId="0" fontId="4" fillId="3" borderId="0" xfId="0" applyFont="1" applyFill="1" applyBorder="1" applyAlignment="1">
      <alignment horizontal="center"/>
    </xf>
    <xf numFmtId="0" fontId="4" fillId="0" borderId="1" xfId="0" applyFont="1" applyBorder="1"/>
    <xf numFmtId="0" fontId="4" fillId="4" borderId="6" xfId="0" applyFont="1" applyFill="1" applyBorder="1" applyAlignme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4" borderId="1" xfId="0" applyFill="1" applyBorder="1"/>
    <xf numFmtId="0" fontId="0" fillId="2" borderId="1" xfId="0" applyFill="1" applyBorder="1" applyAlignment="1">
      <alignment wrapText="1"/>
    </xf>
    <xf numFmtId="0" fontId="0" fillId="5" borderId="1" xfId="0" applyFill="1" applyBorder="1"/>
    <xf numFmtId="14" fontId="0" fillId="5" borderId="1" xfId="0" applyNumberFormat="1" applyFill="1" applyBorder="1"/>
    <xf numFmtId="20" fontId="0" fillId="5" borderId="1" xfId="0" applyNumberFormat="1" applyFill="1" applyBorder="1"/>
    <xf numFmtId="44" fontId="0" fillId="5" borderId="1" xfId="1" applyFont="1" applyFill="1" applyBorder="1"/>
    <xf numFmtId="164" fontId="0" fillId="5" borderId="1" xfId="0" applyNumberFormat="1" applyFill="1" applyBorder="1"/>
    <xf numFmtId="0" fontId="0" fillId="5" borderId="0" xfId="0" applyFill="1"/>
    <xf numFmtId="165" fontId="0" fillId="0" borderId="1" xfId="1" applyNumberFormat="1" applyFont="1" applyBorder="1"/>
    <xf numFmtId="166" fontId="0" fillId="5" borderId="1" xfId="1" applyNumberFormat="1" applyFont="1" applyFill="1" applyBorder="1"/>
    <xf numFmtId="166" fontId="0" fillId="0" borderId="1" xfId="1" applyNumberFormat="1" applyFont="1" applyBorder="1"/>
    <xf numFmtId="164" fontId="0" fillId="5" borderId="1" xfId="1" applyNumberFormat="1" applyFont="1" applyFill="1" applyBorder="1"/>
    <xf numFmtId="0" fontId="0" fillId="3" borderId="0" xfId="0" applyFill="1"/>
    <xf numFmtId="44" fontId="0" fillId="3" borderId="0" xfId="1" applyFont="1" applyFill="1" applyBorder="1"/>
    <xf numFmtId="44" fontId="0" fillId="3" borderId="1" xfId="1" applyFont="1" applyFill="1" applyBorder="1"/>
    <xf numFmtId="14" fontId="0" fillId="0" borderId="0" xfId="0" applyNumberFormat="1" applyBorder="1"/>
    <xf numFmtId="0" fontId="2" fillId="0" borderId="0" xfId="0" applyFont="1"/>
    <xf numFmtId="0" fontId="0" fillId="4" borderId="10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11" xfId="0" applyFill="1" applyBorder="1" applyAlignment="1">
      <alignment horizontal="center" wrapText="1"/>
    </xf>
    <xf numFmtId="0" fontId="0" fillId="0" borderId="19" xfId="0" applyBorder="1" applyAlignment="1">
      <alignment horizontal="left"/>
    </xf>
    <xf numFmtId="0" fontId="8" fillId="2" borderId="1" xfId="0" applyFont="1" applyFill="1" applyBorder="1"/>
    <xf numFmtId="0" fontId="0" fillId="0" borderId="0" xfId="0" applyAlignment="1">
      <alignment horizontal="center"/>
    </xf>
    <xf numFmtId="0" fontId="9" fillId="0" borderId="0" xfId="0" applyFont="1"/>
    <xf numFmtId="9" fontId="9" fillId="0" borderId="0" xfId="0" applyNumberFormat="1" applyFont="1"/>
    <xf numFmtId="0" fontId="8" fillId="0" borderId="0" xfId="0" applyFont="1"/>
    <xf numFmtId="0" fontId="8" fillId="6" borderId="1" xfId="0" applyFont="1" applyFill="1" applyBorder="1"/>
    <xf numFmtId="0" fontId="8" fillId="6" borderId="1" xfId="0" applyFont="1" applyFill="1" applyBorder="1" applyAlignment="1">
      <alignment wrapText="1"/>
    </xf>
    <xf numFmtId="0" fontId="7" fillId="0" borderId="0" xfId="0" applyFont="1"/>
    <xf numFmtId="0" fontId="2" fillId="4" borderId="5" xfId="0" applyFont="1" applyFill="1" applyBorder="1" applyAlignment="1">
      <alignment horizontal="center"/>
    </xf>
    <xf numFmtId="9" fontId="0" fillId="6" borderId="11" xfId="0" applyNumberFormat="1" applyFill="1" applyBorder="1"/>
    <xf numFmtId="0" fontId="0" fillId="6" borderId="0" xfId="0" applyFont="1" applyFill="1"/>
    <xf numFmtId="0" fontId="0" fillId="6" borderId="0" xfId="0" applyFill="1"/>
    <xf numFmtId="0" fontId="0" fillId="0" borderId="1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2" borderId="7" xfId="0" applyFill="1" applyBorder="1"/>
    <xf numFmtId="0" fontId="8" fillId="2" borderId="8" xfId="0" applyFont="1" applyFill="1" applyBorder="1"/>
    <xf numFmtId="0" fontId="4" fillId="2" borderId="9" xfId="0" applyFont="1" applyFill="1" applyBorder="1" applyAlignment="1">
      <alignment horizontal="center"/>
    </xf>
    <xf numFmtId="0" fontId="0" fillId="6" borderId="13" xfId="0" applyFill="1" applyBorder="1"/>
    <xf numFmtId="0" fontId="0" fillId="6" borderId="11" xfId="0" applyFill="1" applyBorder="1" applyAlignment="1">
      <alignment horizontal="center"/>
    </xf>
    <xf numFmtId="0" fontId="0" fillId="2" borderId="13" xfId="0" applyFill="1" applyBorder="1"/>
    <xf numFmtId="0" fontId="0" fillId="2" borderId="11" xfId="0" applyFill="1" applyBorder="1" applyAlignment="1">
      <alignment horizontal="center"/>
    </xf>
    <xf numFmtId="0" fontId="0" fillId="6" borderId="18" xfId="0" applyFill="1" applyBorder="1"/>
    <xf numFmtId="0" fontId="0" fillId="6" borderId="19" xfId="0" applyFill="1" applyBorder="1"/>
    <xf numFmtId="9" fontId="0" fillId="6" borderId="20" xfId="0" applyNumberFormat="1" applyFill="1" applyBorder="1" applyAlignment="1">
      <alignment horizontal="center"/>
    </xf>
    <xf numFmtId="20" fontId="0" fillId="2" borderId="7" xfId="0" applyNumberFormat="1" applyFill="1" applyBorder="1"/>
    <xf numFmtId="0" fontId="4" fillId="2" borderId="8" xfId="0" applyFont="1" applyFill="1" applyBorder="1"/>
    <xf numFmtId="0" fontId="0" fillId="6" borderId="9" xfId="0" applyFill="1" applyBorder="1" applyAlignment="1">
      <alignment horizontal="center"/>
    </xf>
    <xf numFmtId="0" fontId="4" fillId="6" borderId="13" xfId="0" applyFont="1" applyFill="1" applyBorder="1"/>
    <xf numFmtId="0" fontId="8" fillId="0" borderId="19" xfId="0" applyFont="1" applyBorder="1"/>
    <xf numFmtId="0" fontId="0" fillId="0" borderId="20" xfId="0" applyBorder="1" applyAlignment="1">
      <alignment horizontal="center"/>
    </xf>
    <xf numFmtId="0" fontId="4" fillId="6" borderId="12" xfId="0" applyFont="1" applyFill="1" applyBorder="1"/>
    <xf numFmtId="9" fontId="8" fillId="6" borderId="6" xfId="0" applyNumberFormat="1" applyFont="1" applyFill="1" applyBorder="1"/>
    <xf numFmtId="0" fontId="0" fillId="6" borderId="20" xfId="0" applyFill="1" applyBorder="1" applyAlignment="1">
      <alignment horizontal="center"/>
    </xf>
    <xf numFmtId="0" fontId="0" fillId="6" borderId="32" xfId="0" applyFill="1" applyBorder="1" applyAlignment="1">
      <alignment horizontal="center"/>
    </xf>
    <xf numFmtId="9" fontId="0" fillId="6" borderId="11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8" fillId="0" borderId="0" xfId="0" applyFont="1" applyAlignment="1">
      <alignment horizontal="left" wrapText="1"/>
    </xf>
    <xf numFmtId="0" fontId="4" fillId="2" borderId="0" xfId="0" applyFont="1" applyFill="1" applyAlignment="1">
      <alignment horizontal="center"/>
    </xf>
    <xf numFmtId="0" fontId="5" fillId="6" borderId="2" xfId="0" applyFont="1" applyFill="1" applyBorder="1" applyAlignment="1"/>
    <xf numFmtId="0" fontId="0" fillId="6" borderId="33" xfId="0" applyFill="1" applyBorder="1" applyAlignment="1">
      <alignment horizontal="center"/>
    </xf>
    <xf numFmtId="0" fontId="0" fillId="6" borderId="34" xfId="0" applyFill="1" applyBorder="1" applyAlignment="1">
      <alignment horizontal="center"/>
    </xf>
    <xf numFmtId="0" fontId="0" fillId="6" borderId="10" xfId="0" applyFill="1" applyBorder="1" applyAlignment="1">
      <alignment horizontal="left"/>
    </xf>
    <xf numFmtId="0" fontId="0" fillId="6" borderId="12" xfId="0" applyFill="1" applyBorder="1" applyAlignment="1">
      <alignment horizontal="left"/>
    </xf>
    <xf numFmtId="0" fontId="8" fillId="6" borderId="5" xfId="0" applyFont="1" applyFill="1" applyBorder="1" applyAlignment="1">
      <alignment horizontal="left" vertical="top" wrapText="1"/>
    </xf>
    <xf numFmtId="0" fontId="8" fillId="6" borderId="6" xfId="0" applyFont="1" applyFill="1" applyBorder="1" applyAlignment="1">
      <alignment horizontal="left" vertical="top" wrapText="1"/>
    </xf>
    <xf numFmtId="0" fontId="0" fillId="6" borderId="31" xfId="0" applyFill="1" applyBorder="1" applyAlignment="1">
      <alignment horizontal="center"/>
    </xf>
    <xf numFmtId="0" fontId="0" fillId="6" borderId="32" xfId="0" applyFill="1" applyBorder="1" applyAlignment="1">
      <alignment horizontal="center"/>
    </xf>
    <xf numFmtId="0" fontId="8" fillId="6" borderId="5" xfId="0" applyFont="1" applyFill="1" applyBorder="1" applyAlignment="1">
      <alignment horizontal="left" wrapText="1"/>
    </xf>
    <xf numFmtId="0" fontId="8" fillId="6" borderId="6" xfId="0" applyFont="1" applyFill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27" xfId="0" applyFont="1" applyBorder="1" applyAlignment="1">
      <alignment horizontal="left" wrapText="1"/>
    </xf>
    <xf numFmtId="0" fontId="8" fillId="0" borderId="29" xfId="0" applyFont="1" applyBorder="1" applyAlignment="1">
      <alignment horizontal="left" wrapText="1"/>
    </xf>
    <xf numFmtId="0" fontId="8" fillId="0" borderId="28" xfId="0" applyFont="1" applyBorder="1" applyAlignment="1">
      <alignment horizontal="left" wrapText="1"/>
    </xf>
    <xf numFmtId="0" fontId="8" fillId="0" borderId="30" xfId="0" applyFont="1" applyBorder="1" applyAlignment="1">
      <alignment horizontal="left" wrapText="1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4" borderId="10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0" fillId="4" borderId="11" xfId="0" applyFill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4" borderId="16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7" fillId="2" borderId="24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3" xfId="0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49" fontId="0" fillId="0" borderId="0" xfId="0" applyNumberFormat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12</xdr:row>
      <xdr:rowOff>114300</xdr:rowOff>
    </xdr:from>
    <xdr:to>
      <xdr:col>9</xdr:col>
      <xdr:colOff>1066800</xdr:colOff>
      <xdr:row>12</xdr:row>
      <xdr:rowOff>114300</xdr:rowOff>
    </xdr:to>
    <xdr:cxnSp macro="">
      <xdr:nvCxnSpPr>
        <xdr:cNvPr id="3" name="Rovná spojovacia šípka 2">
          <a:extLst>
            <a:ext uri="{FF2B5EF4-FFF2-40B4-BE49-F238E27FC236}">
              <a16:creationId xmlns:a16="http://schemas.microsoft.com/office/drawing/2014/main" id="{B5F59A1A-45B7-104A-93DE-3A33D5DE87C3}"/>
            </a:ext>
          </a:extLst>
        </xdr:cNvPr>
        <xdr:cNvCxnSpPr/>
      </xdr:nvCxnSpPr>
      <xdr:spPr>
        <a:xfrm>
          <a:off x="13474700" y="2692400"/>
          <a:ext cx="876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754C0-3BC9-5444-AD3A-D7B754874C44}">
  <dimension ref="B1:L28"/>
  <sheetViews>
    <sheetView topLeftCell="B1" zoomScale="91" zoomScaleNormal="91" workbookViewId="0">
      <selection activeCell="C30" sqref="C30"/>
    </sheetView>
  </sheetViews>
  <sheetFormatPr baseColWidth="10" defaultColWidth="11" defaultRowHeight="16" x14ac:dyDescent="0.2"/>
  <cols>
    <col min="2" max="2" width="6.33203125" customWidth="1"/>
    <col min="3" max="3" width="69.83203125" customWidth="1"/>
    <col min="4" max="4" width="19.6640625" style="57" bestFit="1" customWidth="1"/>
    <col min="5" max="7" width="12.5" bestFit="1" customWidth="1"/>
    <col min="8" max="11" width="11.33203125" bestFit="1" customWidth="1"/>
  </cols>
  <sheetData>
    <row r="1" spans="2:12" x14ac:dyDescent="0.2">
      <c r="G1" s="58"/>
      <c r="H1" s="58"/>
      <c r="I1" s="58"/>
      <c r="J1" s="58"/>
      <c r="K1" s="60"/>
      <c r="L1" s="60"/>
    </row>
    <row r="2" spans="2:12" ht="21" x14ac:dyDescent="0.25">
      <c r="B2" s="63" t="s">
        <v>164</v>
      </c>
      <c r="G2" s="58"/>
      <c r="H2" s="58"/>
      <c r="I2" s="58"/>
      <c r="J2" s="58"/>
      <c r="K2" s="60"/>
      <c r="L2" s="60"/>
    </row>
    <row r="3" spans="2:12" ht="17" thickBot="1" x14ac:dyDescent="0.25">
      <c r="G3" s="58"/>
      <c r="H3" s="58"/>
      <c r="I3" s="59">
        <v>0.1</v>
      </c>
      <c r="J3" s="58"/>
      <c r="K3" s="60"/>
      <c r="L3" s="60"/>
    </row>
    <row r="4" spans="2:12" x14ac:dyDescent="0.2">
      <c r="B4" s="81"/>
      <c r="C4" s="82" t="s">
        <v>195</v>
      </c>
      <c r="D4" s="96" t="s">
        <v>196</v>
      </c>
      <c r="G4" s="58"/>
      <c r="H4" s="58"/>
      <c r="I4" s="59">
        <v>0.2</v>
      </c>
      <c r="J4" s="58"/>
      <c r="K4" s="60"/>
      <c r="L4" s="60"/>
    </row>
    <row r="5" spans="2:12" ht="17" thickBot="1" x14ac:dyDescent="0.25">
      <c r="B5" s="20"/>
      <c r="C5" s="85" t="s">
        <v>180</v>
      </c>
      <c r="D5" s="97"/>
      <c r="G5" s="58"/>
      <c r="H5" s="58"/>
      <c r="I5" s="59">
        <v>0.3</v>
      </c>
      <c r="J5" s="58"/>
      <c r="K5" s="60"/>
      <c r="L5" s="60"/>
    </row>
    <row r="6" spans="2:12" x14ac:dyDescent="0.2">
      <c r="B6" s="87" t="s">
        <v>154</v>
      </c>
      <c r="C6" s="88" t="s">
        <v>160</v>
      </c>
      <c r="D6" s="90" t="s">
        <v>156</v>
      </c>
      <c r="G6" s="58" t="s">
        <v>156</v>
      </c>
      <c r="H6" s="58"/>
      <c r="I6" s="59">
        <v>0.4</v>
      </c>
      <c r="J6" s="58"/>
      <c r="K6" s="60"/>
      <c r="L6" s="60"/>
    </row>
    <row r="7" spans="2:12" x14ac:dyDescent="0.2">
      <c r="B7" s="84" t="s">
        <v>155</v>
      </c>
      <c r="C7" s="61" t="s">
        <v>179</v>
      </c>
      <c r="D7" s="75" t="s">
        <v>156</v>
      </c>
      <c r="G7" s="58" t="s">
        <v>143</v>
      </c>
      <c r="H7" s="58"/>
      <c r="I7" s="59">
        <v>0.5</v>
      </c>
      <c r="J7" s="58"/>
      <c r="K7" s="60"/>
      <c r="L7" s="60"/>
    </row>
    <row r="8" spans="2:12" x14ac:dyDescent="0.2">
      <c r="B8" s="84" t="s">
        <v>158</v>
      </c>
      <c r="C8" s="61" t="s">
        <v>161</v>
      </c>
      <c r="D8" s="75" t="s">
        <v>156</v>
      </c>
      <c r="G8" s="58"/>
      <c r="H8" s="58"/>
      <c r="I8" s="59">
        <v>0.6</v>
      </c>
      <c r="J8" s="58"/>
      <c r="K8" s="60"/>
      <c r="L8" s="60"/>
    </row>
    <row r="9" spans="2:12" ht="17" thickBot="1" x14ac:dyDescent="0.25">
      <c r="B9" s="20"/>
      <c r="C9" s="85" t="s">
        <v>199</v>
      </c>
      <c r="D9" s="86"/>
      <c r="G9" s="58"/>
      <c r="H9" s="58"/>
      <c r="I9" s="59">
        <v>0.7</v>
      </c>
      <c r="J9" s="58"/>
      <c r="K9" s="60"/>
      <c r="L9" s="60"/>
    </row>
    <row r="10" spans="2:12" x14ac:dyDescent="0.2">
      <c r="B10" s="71" t="s">
        <v>154</v>
      </c>
      <c r="C10" s="72" t="s">
        <v>150</v>
      </c>
      <c r="D10" s="73" t="s">
        <v>163</v>
      </c>
      <c r="G10" s="58"/>
      <c r="H10" s="58"/>
      <c r="I10" s="59">
        <v>1</v>
      </c>
      <c r="J10" s="58"/>
      <c r="K10" s="60"/>
      <c r="L10" s="60"/>
    </row>
    <row r="11" spans="2:12" ht="34" x14ac:dyDescent="0.2">
      <c r="B11" s="74"/>
      <c r="C11" s="62" t="s">
        <v>197</v>
      </c>
      <c r="D11" s="75" t="s">
        <v>143</v>
      </c>
      <c r="G11" s="58"/>
      <c r="H11" s="58"/>
      <c r="I11" s="58" t="s">
        <v>159</v>
      </c>
      <c r="J11" s="58"/>
      <c r="K11" s="60"/>
      <c r="L11" s="60"/>
    </row>
    <row r="12" spans="2:12" x14ac:dyDescent="0.2">
      <c r="B12" s="76"/>
      <c r="C12" s="56" t="s">
        <v>162</v>
      </c>
      <c r="D12" s="77"/>
      <c r="G12" s="58"/>
      <c r="H12" s="58"/>
      <c r="I12" s="58"/>
      <c r="J12" s="58"/>
      <c r="K12" s="60"/>
      <c r="L12" s="60"/>
    </row>
    <row r="13" spans="2:12" x14ac:dyDescent="0.2">
      <c r="B13" s="98"/>
      <c r="C13" s="104" t="s">
        <v>152</v>
      </c>
      <c r="D13" s="102" t="s">
        <v>156</v>
      </c>
      <c r="G13" s="60"/>
      <c r="H13" s="60"/>
      <c r="I13" s="60"/>
      <c r="J13" s="60"/>
      <c r="K13" s="60"/>
      <c r="L13" s="60"/>
    </row>
    <row r="14" spans="2:12" x14ac:dyDescent="0.2">
      <c r="B14" s="99"/>
      <c r="C14" s="105"/>
      <c r="D14" s="103"/>
      <c r="G14" s="60"/>
      <c r="H14" s="60"/>
      <c r="I14" s="60"/>
      <c r="J14" s="60"/>
      <c r="K14" s="60"/>
      <c r="L14" s="60"/>
    </row>
    <row r="15" spans="2:12" ht="17" thickBot="1" x14ac:dyDescent="0.25">
      <c r="B15" s="78"/>
      <c r="C15" s="79" t="s">
        <v>181</v>
      </c>
      <c r="D15" s="80">
        <v>0.1</v>
      </c>
    </row>
    <row r="16" spans="2:12" x14ac:dyDescent="0.2">
      <c r="B16" s="71" t="s">
        <v>155</v>
      </c>
      <c r="C16" s="72" t="s">
        <v>150</v>
      </c>
      <c r="D16" s="73" t="s">
        <v>178</v>
      </c>
    </row>
    <row r="17" spans="2:4" ht="34" x14ac:dyDescent="0.2">
      <c r="B17" s="74"/>
      <c r="C17" s="62" t="s">
        <v>197</v>
      </c>
      <c r="D17" s="75" t="s">
        <v>143</v>
      </c>
    </row>
    <row r="18" spans="2:4" x14ac:dyDescent="0.2">
      <c r="B18" s="76"/>
      <c r="C18" s="56" t="s">
        <v>162</v>
      </c>
      <c r="D18" s="77"/>
    </row>
    <row r="19" spans="2:4" ht="16" customHeight="1" x14ac:dyDescent="0.2">
      <c r="B19" s="98"/>
      <c r="C19" s="100" t="s">
        <v>176</v>
      </c>
      <c r="D19" s="102" t="s">
        <v>156</v>
      </c>
    </row>
    <row r="20" spans="2:4" x14ac:dyDescent="0.2">
      <c r="B20" s="99"/>
      <c r="C20" s="101"/>
      <c r="D20" s="103"/>
    </row>
    <row r="21" spans="2:4" ht="17" thickBot="1" x14ac:dyDescent="0.25">
      <c r="B21" s="78"/>
      <c r="C21" s="79" t="s">
        <v>181</v>
      </c>
      <c r="D21" s="80">
        <v>0.1</v>
      </c>
    </row>
    <row r="22" spans="2:4" x14ac:dyDescent="0.2">
      <c r="B22" s="71" t="s">
        <v>158</v>
      </c>
      <c r="C22" s="72" t="s">
        <v>150</v>
      </c>
      <c r="D22" s="73" t="s">
        <v>63</v>
      </c>
    </row>
    <row r="23" spans="2:4" ht="34" x14ac:dyDescent="0.2">
      <c r="B23" s="74"/>
      <c r="C23" s="62" t="s">
        <v>197</v>
      </c>
      <c r="D23" s="75" t="s">
        <v>156</v>
      </c>
    </row>
    <row r="24" spans="2:4" x14ac:dyDescent="0.2">
      <c r="B24" s="76"/>
      <c r="C24" s="56" t="s">
        <v>162</v>
      </c>
      <c r="D24" s="77"/>
    </row>
    <row r="25" spans="2:4" x14ac:dyDescent="0.2">
      <c r="B25" s="98"/>
      <c r="C25" s="100" t="s">
        <v>177</v>
      </c>
      <c r="D25" s="102" t="s">
        <v>143</v>
      </c>
    </row>
    <row r="26" spans="2:4" x14ac:dyDescent="0.2">
      <c r="B26" s="99"/>
      <c r="C26" s="101"/>
      <c r="D26" s="103"/>
    </row>
    <row r="27" spans="2:4" ht="17" thickBot="1" x14ac:dyDescent="0.25">
      <c r="B27" s="78"/>
      <c r="C27" s="79" t="s">
        <v>181</v>
      </c>
      <c r="D27" s="80">
        <v>0.2</v>
      </c>
    </row>
    <row r="28" spans="2:4" x14ac:dyDescent="0.2">
      <c r="C28" s="95" t="s">
        <v>194</v>
      </c>
      <c r="D28" s="91">
        <v>0.05</v>
      </c>
    </row>
  </sheetData>
  <mergeCells count="10">
    <mergeCell ref="D4:D5"/>
    <mergeCell ref="B25:B26"/>
    <mergeCell ref="C25:C26"/>
    <mergeCell ref="D25:D26"/>
    <mergeCell ref="B19:B20"/>
    <mergeCell ref="C19:C20"/>
    <mergeCell ref="D19:D20"/>
    <mergeCell ref="B13:B14"/>
    <mergeCell ref="C13:C14"/>
    <mergeCell ref="D13:D14"/>
  </mergeCells>
  <dataValidations count="3">
    <dataValidation type="list" allowBlank="1" showInputMessage="1" showErrorMessage="1" sqref="D28" xr:uid="{DE07A683-78C9-0843-A42F-EFB3CB39B4A2}">
      <formula1>$F$44:$F$73</formula1>
    </dataValidation>
    <dataValidation type="list" allowBlank="1" showInputMessage="1" showErrorMessage="1" sqref="G8 D6:D8 D23 D11 D13:D14 D17 D19:D20 D25:D26" xr:uid="{25E3372B-D771-C540-A27F-3819FC295A68}">
      <formula1>$G$6:$G$7</formula1>
    </dataValidation>
    <dataValidation type="list" allowBlank="1" showInputMessage="1" showErrorMessage="1" sqref="D27 D21 D15" xr:uid="{F6569765-E225-354B-B0FE-9DDA09F38769}">
      <formula1>$I$3:$I$11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D55E4-D5BA-0946-BFC6-CD64931B0D1C}">
  <dimension ref="B1:Q34"/>
  <sheetViews>
    <sheetView tabSelected="1" topLeftCell="B2" zoomScale="91" zoomScaleNormal="91" workbookViewId="0">
      <selection activeCell="H3" sqref="H3"/>
    </sheetView>
  </sheetViews>
  <sheetFormatPr baseColWidth="10" defaultColWidth="11" defaultRowHeight="16" x14ac:dyDescent="0.2"/>
  <cols>
    <col min="2" max="2" width="6.33203125" customWidth="1"/>
    <col min="3" max="3" width="69.83203125" customWidth="1"/>
    <col min="4" max="4" width="19.6640625" style="57" bestFit="1" customWidth="1"/>
    <col min="5" max="9" width="19.6640625" style="57" customWidth="1"/>
    <col min="10" max="12" width="12.5" bestFit="1" customWidth="1"/>
    <col min="13" max="16" width="11.33203125" bestFit="1" customWidth="1"/>
  </cols>
  <sheetData>
    <row r="1" spans="2:17" x14ac:dyDescent="0.2">
      <c r="L1" s="58"/>
      <c r="M1" s="58"/>
      <c r="N1" s="58"/>
      <c r="O1" s="58"/>
      <c r="P1" s="60"/>
      <c r="Q1" s="60"/>
    </row>
    <row r="2" spans="2:17" ht="21" x14ac:dyDescent="0.25">
      <c r="B2" s="63" t="s">
        <v>164</v>
      </c>
      <c r="L2" s="58"/>
      <c r="M2" s="58"/>
      <c r="N2" s="58"/>
      <c r="O2" s="58"/>
      <c r="P2" s="60"/>
      <c r="Q2" s="60"/>
    </row>
    <row r="3" spans="2:17" ht="17" thickBot="1" x14ac:dyDescent="0.25">
      <c r="E3" s="163" t="s">
        <v>200</v>
      </c>
      <c r="F3" s="163" t="s">
        <v>201</v>
      </c>
      <c r="G3" s="163" t="s">
        <v>202</v>
      </c>
      <c r="L3" s="58"/>
      <c r="M3" s="58"/>
      <c r="N3" s="59">
        <v>0.1</v>
      </c>
      <c r="O3" s="58"/>
      <c r="P3" s="60"/>
      <c r="Q3" s="60"/>
    </row>
    <row r="4" spans="2:17" x14ac:dyDescent="0.2">
      <c r="B4" s="81" t="s">
        <v>0</v>
      </c>
      <c r="C4" s="82" t="s">
        <v>153</v>
      </c>
      <c r="D4" s="83" t="s">
        <v>157</v>
      </c>
      <c r="E4" s="83" t="s">
        <v>183</v>
      </c>
      <c r="F4" s="83" t="s">
        <v>185</v>
      </c>
      <c r="G4" s="83" t="s">
        <v>187</v>
      </c>
      <c r="H4" s="83" t="s">
        <v>189</v>
      </c>
      <c r="I4" s="83" t="s">
        <v>191</v>
      </c>
      <c r="L4" s="58"/>
      <c r="M4" s="58"/>
      <c r="N4" s="59">
        <v>0.2</v>
      </c>
      <c r="O4" s="58"/>
      <c r="P4" s="60"/>
      <c r="Q4" s="60"/>
    </row>
    <row r="5" spans="2:17" ht="17" thickBot="1" x14ac:dyDescent="0.25">
      <c r="B5" s="20"/>
      <c r="C5" s="85" t="s">
        <v>180</v>
      </c>
      <c r="D5" s="89" t="s">
        <v>165</v>
      </c>
      <c r="E5" s="89" t="s">
        <v>184</v>
      </c>
      <c r="F5" s="89" t="s">
        <v>186</v>
      </c>
      <c r="G5" s="89" t="s">
        <v>188</v>
      </c>
      <c r="H5" s="89" t="s">
        <v>190</v>
      </c>
      <c r="I5" s="89" t="s">
        <v>192</v>
      </c>
      <c r="L5" s="58"/>
      <c r="M5" s="58"/>
      <c r="N5" s="59">
        <v>0.3</v>
      </c>
      <c r="O5" s="58"/>
      <c r="P5" s="60"/>
      <c r="Q5" s="60"/>
    </row>
    <row r="6" spans="2:17" x14ac:dyDescent="0.2">
      <c r="B6" s="87" t="s">
        <v>154</v>
      </c>
      <c r="C6" s="88" t="s">
        <v>160</v>
      </c>
      <c r="D6" s="90"/>
      <c r="E6" s="90" t="s">
        <v>156</v>
      </c>
      <c r="F6" s="90" t="s">
        <v>156</v>
      </c>
      <c r="G6" s="90" t="s">
        <v>156</v>
      </c>
      <c r="H6" s="90" t="s">
        <v>156</v>
      </c>
      <c r="I6" s="90" t="s">
        <v>156</v>
      </c>
      <c r="L6" s="58" t="s">
        <v>156</v>
      </c>
      <c r="M6" s="58"/>
      <c r="N6" s="59">
        <v>0.4</v>
      </c>
      <c r="O6" s="58"/>
      <c r="P6" s="60"/>
      <c r="Q6" s="60"/>
    </row>
    <row r="7" spans="2:17" x14ac:dyDescent="0.2">
      <c r="B7" s="84" t="s">
        <v>155</v>
      </c>
      <c r="C7" s="61" t="s">
        <v>179</v>
      </c>
      <c r="D7" s="75"/>
      <c r="E7" s="75" t="s">
        <v>143</v>
      </c>
      <c r="F7" s="75" t="s">
        <v>156</v>
      </c>
      <c r="G7" s="75" t="s">
        <v>156</v>
      </c>
      <c r="H7" s="75" t="s">
        <v>156</v>
      </c>
      <c r="I7" s="75" t="s">
        <v>156</v>
      </c>
      <c r="L7" s="58" t="s">
        <v>143</v>
      </c>
      <c r="M7" s="58"/>
      <c r="N7" s="59">
        <v>0.5</v>
      </c>
      <c r="O7" s="58"/>
      <c r="P7" s="60"/>
      <c r="Q7" s="60"/>
    </row>
    <row r="8" spans="2:17" x14ac:dyDescent="0.2">
      <c r="B8" s="84" t="s">
        <v>158</v>
      </c>
      <c r="C8" s="61" t="s">
        <v>161</v>
      </c>
      <c r="D8" s="75"/>
      <c r="E8" s="75" t="s">
        <v>156</v>
      </c>
      <c r="F8" s="75" t="s">
        <v>156</v>
      </c>
      <c r="G8" s="75" t="s">
        <v>156</v>
      </c>
      <c r="H8" s="75" t="s">
        <v>156</v>
      </c>
      <c r="I8" s="75" t="s">
        <v>156</v>
      </c>
      <c r="L8" s="58"/>
      <c r="M8" s="58"/>
      <c r="N8" s="59">
        <v>0.6</v>
      </c>
      <c r="O8" s="58"/>
      <c r="P8" s="60"/>
      <c r="Q8" s="60"/>
    </row>
    <row r="9" spans="2:17" ht="17" thickBot="1" x14ac:dyDescent="0.25">
      <c r="B9" s="20"/>
      <c r="C9" s="85" t="s">
        <v>199</v>
      </c>
      <c r="D9" s="86"/>
      <c r="E9" s="86"/>
      <c r="F9" s="86"/>
      <c r="G9" s="86"/>
      <c r="H9" s="86"/>
      <c r="I9" s="86"/>
      <c r="L9" s="58"/>
      <c r="M9" s="58"/>
      <c r="N9" s="59">
        <v>0.7</v>
      </c>
      <c r="O9" s="58"/>
      <c r="P9" s="60"/>
      <c r="Q9" s="60"/>
    </row>
    <row r="10" spans="2:17" x14ac:dyDescent="0.2">
      <c r="B10" s="71" t="s">
        <v>154</v>
      </c>
      <c r="C10" s="72" t="s">
        <v>150</v>
      </c>
      <c r="D10" s="73" t="s">
        <v>163</v>
      </c>
      <c r="E10" s="94"/>
      <c r="F10" s="94"/>
      <c r="G10" s="94"/>
      <c r="H10" s="94"/>
      <c r="I10" s="94"/>
      <c r="L10" s="58"/>
      <c r="M10" s="58"/>
      <c r="N10" s="59">
        <v>1</v>
      </c>
      <c r="O10" s="58"/>
      <c r="P10" s="60"/>
      <c r="Q10" s="60"/>
    </row>
    <row r="11" spans="2:17" ht="34" x14ac:dyDescent="0.2">
      <c r="B11" s="74"/>
      <c r="C11" s="62" t="s">
        <v>197</v>
      </c>
      <c r="D11" s="75"/>
      <c r="E11" s="75" t="s">
        <v>143</v>
      </c>
      <c r="F11" s="75" t="s">
        <v>143</v>
      </c>
      <c r="G11" s="75" t="s">
        <v>143</v>
      </c>
      <c r="H11" s="75" t="s">
        <v>143</v>
      </c>
      <c r="I11" s="75" t="s">
        <v>143</v>
      </c>
      <c r="L11" s="58"/>
      <c r="M11" s="58"/>
      <c r="N11" s="58" t="s">
        <v>159</v>
      </c>
      <c r="O11" s="58"/>
      <c r="P11" s="60"/>
      <c r="Q11" s="60"/>
    </row>
    <row r="12" spans="2:17" ht="16" customHeight="1" x14ac:dyDescent="0.2">
      <c r="B12" s="108"/>
      <c r="C12" s="110" t="s">
        <v>151</v>
      </c>
      <c r="D12" s="111"/>
      <c r="E12" s="93"/>
      <c r="F12" s="93"/>
      <c r="G12" s="93"/>
      <c r="H12" s="93"/>
      <c r="I12" s="93"/>
      <c r="L12" s="58"/>
      <c r="M12" s="58"/>
      <c r="N12" s="58"/>
      <c r="O12" s="58"/>
      <c r="P12" s="60"/>
      <c r="Q12" s="60"/>
    </row>
    <row r="13" spans="2:17" x14ac:dyDescent="0.2">
      <c r="B13" s="109"/>
      <c r="C13" s="112"/>
      <c r="D13" s="113"/>
      <c r="E13" s="93"/>
      <c r="F13" s="93"/>
      <c r="G13" s="93"/>
      <c r="H13" s="93"/>
      <c r="I13" s="93"/>
      <c r="L13" s="58"/>
      <c r="M13" s="58"/>
      <c r="N13" s="58"/>
      <c r="O13" s="58"/>
      <c r="P13" s="60"/>
      <c r="Q13" s="60"/>
    </row>
    <row r="14" spans="2:17" x14ac:dyDescent="0.2">
      <c r="B14" s="76"/>
      <c r="C14" s="56" t="s">
        <v>162</v>
      </c>
      <c r="D14" s="77"/>
      <c r="E14" s="92"/>
      <c r="F14" s="92"/>
      <c r="G14" s="92"/>
      <c r="H14" s="92"/>
      <c r="I14" s="92"/>
      <c r="L14" s="58"/>
      <c r="M14" s="58"/>
      <c r="N14" s="58"/>
      <c r="O14" s="58"/>
      <c r="P14" s="60"/>
      <c r="Q14" s="60"/>
    </row>
    <row r="15" spans="2:17" x14ac:dyDescent="0.2">
      <c r="B15" s="98"/>
      <c r="C15" s="104" t="s">
        <v>152</v>
      </c>
      <c r="D15" s="102"/>
      <c r="E15" s="102" t="s">
        <v>156</v>
      </c>
      <c r="F15" s="102" t="s">
        <v>156</v>
      </c>
      <c r="G15" s="102" t="s">
        <v>156</v>
      </c>
      <c r="H15" s="102" t="s">
        <v>156</v>
      </c>
      <c r="I15" s="102" t="s">
        <v>156</v>
      </c>
      <c r="L15" s="60"/>
      <c r="M15" s="60"/>
      <c r="N15" s="60"/>
      <c r="O15" s="60"/>
      <c r="P15" s="60"/>
      <c r="Q15" s="60"/>
    </row>
    <row r="16" spans="2:17" x14ac:dyDescent="0.2">
      <c r="B16" s="99"/>
      <c r="C16" s="105"/>
      <c r="D16" s="103"/>
      <c r="E16" s="103"/>
      <c r="F16" s="103"/>
      <c r="G16" s="103"/>
      <c r="H16" s="103"/>
      <c r="I16" s="103"/>
      <c r="L16" s="60"/>
      <c r="M16" s="60"/>
      <c r="N16" s="60"/>
      <c r="O16" s="60"/>
      <c r="P16" s="60"/>
      <c r="Q16" s="60"/>
    </row>
    <row r="17" spans="2:9" ht="17" thickBot="1" x14ac:dyDescent="0.25">
      <c r="B17" s="78"/>
      <c r="C17" s="79" t="s">
        <v>181</v>
      </c>
      <c r="D17" s="80"/>
      <c r="E17" s="80">
        <v>0.2</v>
      </c>
      <c r="F17" s="80">
        <v>0.3</v>
      </c>
      <c r="G17" s="80">
        <v>0.1</v>
      </c>
      <c r="H17" s="80">
        <v>0.1</v>
      </c>
      <c r="I17" s="80">
        <v>0.1</v>
      </c>
    </row>
    <row r="18" spans="2:9" x14ac:dyDescent="0.2">
      <c r="B18" s="71" t="s">
        <v>155</v>
      </c>
      <c r="C18" s="72" t="s">
        <v>150</v>
      </c>
      <c r="D18" s="73" t="s">
        <v>178</v>
      </c>
      <c r="E18" s="94"/>
      <c r="F18" s="94"/>
      <c r="G18" s="94"/>
      <c r="H18" s="94"/>
      <c r="I18" s="94"/>
    </row>
    <row r="19" spans="2:9" ht="34" x14ac:dyDescent="0.2">
      <c r="B19" s="74"/>
      <c r="C19" s="62" t="s">
        <v>198</v>
      </c>
      <c r="D19" s="75"/>
      <c r="E19" s="75" t="s">
        <v>143</v>
      </c>
      <c r="F19" s="75" t="s">
        <v>143</v>
      </c>
      <c r="G19" s="75" t="s">
        <v>143</v>
      </c>
      <c r="H19" s="75" t="s">
        <v>143</v>
      </c>
      <c r="I19" s="75" t="s">
        <v>143</v>
      </c>
    </row>
    <row r="20" spans="2:9" ht="16" customHeight="1" x14ac:dyDescent="0.2">
      <c r="B20" s="108"/>
      <c r="C20" s="110" t="s">
        <v>151</v>
      </c>
      <c r="D20" s="111"/>
      <c r="E20" s="93"/>
      <c r="F20" s="93"/>
      <c r="G20" s="93"/>
      <c r="H20" s="93"/>
      <c r="I20" s="93"/>
    </row>
    <row r="21" spans="2:9" x14ac:dyDescent="0.2">
      <c r="B21" s="109"/>
      <c r="C21" s="112"/>
      <c r="D21" s="113"/>
      <c r="E21" s="93"/>
      <c r="F21" s="93"/>
      <c r="G21" s="93"/>
      <c r="H21" s="93"/>
      <c r="I21" s="93"/>
    </row>
    <row r="22" spans="2:9" x14ac:dyDescent="0.2">
      <c r="B22" s="76"/>
      <c r="C22" s="56" t="s">
        <v>162</v>
      </c>
      <c r="D22" s="77"/>
      <c r="E22" s="92"/>
      <c r="F22" s="92"/>
      <c r="G22" s="92"/>
      <c r="H22" s="92"/>
      <c r="I22" s="92"/>
    </row>
    <row r="23" spans="2:9" ht="16" customHeight="1" x14ac:dyDescent="0.2">
      <c r="B23" s="98"/>
      <c r="C23" s="100" t="s">
        <v>176</v>
      </c>
      <c r="D23" s="102"/>
      <c r="E23" s="102" t="s">
        <v>143</v>
      </c>
      <c r="F23" s="102" t="s">
        <v>156</v>
      </c>
      <c r="G23" s="102" t="s">
        <v>156</v>
      </c>
      <c r="H23" s="102" t="s">
        <v>156</v>
      </c>
      <c r="I23" s="102" t="s">
        <v>156</v>
      </c>
    </row>
    <row r="24" spans="2:9" x14ac:dyDescent="0.2">
      <c r="B24" s="99"/>
      <c r="C24" s="101"/>
      <c r="D24" s="103"/>
      <c r="E24" s="103"/>
      <c r="F24" s="103"/>
      <c r="G24" s="103"/>
      <c r="H24" s="103"/>
      <c r="I24" s="103"/>
    </row>
    <row r="25" spans="2:9" ht="17" thickBot="1" x14ac:dyDescent="0.25">
      <c r="B25" s="78"/>
      <c r="C25" s="79" t="s">
        <v>181</v>
      </c>
      <c r="D25" s="80"/>
      <c r="E25" s="80"/>
      <c r="F25" s="80">
        <v>0.3</v>
      </c>
      <c r="G25" s="80">
        <v>0.1</v>
      </c>
      <c r="H25" s="80">
        <v>0.1</v>
      </c>
      <c r="I25" s="80">
        <v>0.1</v>
      </c>
    </row>
    <row r="26" spans="2:9" x14ac:dyDescent="0.2">
      <c r="B26" s="71" t="s">
        <v>158</v>
      </c>
      <c r="C26" s="72" t="s">
        <v>150</v>
      </c>
      <c r="D26" s="73" t="s">
        <v>63</v>
      </c>
      <c r="E26" s="94"/>
      <c r="F26" s="94"/>
      <c r="G26" s="94"/>
      <c r="H26" s="94"/>
      <c r="I26" s="94"/>
    </row>
    <row r="27" spans="2:9" ht="34" x14ac:dyDescent="0.2">
      <c r="B27" s="74"/>
      <c r="C27" s="62" t="s">
        <v>197</v>
      </c>
      <c r="D27" s="75"/>
      <c r="E27" s="75" t="s">
        <v>156</v>
      </c>
      <c r="F27" s="75" t="s">
        <v>143</v>
      </c>
      <c r="G27" s="75" t="s">
        <v>156</v>
      </c>
      <c r="H27" s="75" t="s">
        <v>156</v>
      </c>
      <c r="I27" s="75" t="s">
        <v>156</v>
      </c>
    </row>
    <row r="28" spans="2:9" ht="16" customHeight="1" x14ac:dyDescent="0.2">
      <c r="B28" s="108"/>
      <c r="C28" s="110" t="s">
        <v>151</v>
      </c>
      <c r="D28" s="111"/>
      <c r="E28" s="93"/>
      <c r="F28" s="93"/>
      <c r="G28" s="93"/>
      <c r="H28" s="93"/>
      <c r="I28" s="93"/>
    </row>
    <row r="29" spans="2:9" x14ac:dyDescent="0.2">
      <c r="B29" s="109"/>
      <c r="C29" s="112"/>
      <c r="D29" s="113"/>
      <c r="E29" s="93"/>
      <c r="F29" s="93"/>
      <c r="G29" s="93"/>
      <c r="H29" s="93"/>
      <c r="I29" s="93"/>
    </row>
    <row r="30" spans="2:9" x14ac:dyDescent="0.2">
      <c r="B30" s="76"/>
      <c r="C30" s="56" t="s">
        <v>162</v>
      </c>
      <c r="D30" s="77"/>
      <c r="E30" s="92"/>
      <c r="F30" s="92"/>
      <c r="G30" s="92"/>
      <c r="H30" s="92"/>
      <c r="I30" s="92"/>
    </row>
    <row r="31" spans="2:9" x14ac:dyDescent="0.2">
      <c r="B31" s="98"/>
      <c r="C31" s="100" t="s">
        <v>177</v>
      </c>
      <c r="D31" s="102"/>
      <c r="E31" s="102" t="s">
        <v>156</v>
      </c>
      <c r="F31" s="102" t="s">
        <v>156</v>
      </c>
      <c r="G31" s="102" t="s">
        <v>143</v>
      </c>
      <c r="H31" s="102" t="s">
        <v>143</v>
      </c>
      <c r="I31" s="102" t="s">
        <v>143</v>
      </c>
    </row>
    <row r="32" spans="2:9" x14ac:dyDescent="0.2">
      <c r="B32" s="99"/>
      <c r="C32" s="101"/>
      <c r="D32" s="103"/>
      <c r="E32" s="103"/>
      <c r="F32" s="103"/>
      <c r="G32" s="103"/>
      <c r="H32" s="103"/>
      <c r="I32" s="103"/>
    </row>
    <row r="33" spans="2:9" ht="17" thickBot="1" x14ac:dyDescent="0.25">
      <c r="B33" s="78"/>
      <c r="C33" s="79" t="s">
        <v>181</v>
      </c>
      <c r="D33" s="80"/>
      <c r="E33" s="80">
        <v>0.2</v>
      </c>
      <c r="F33" s="80">
        <v>0.3</v>
      </c>
      <c r="G33" s="80">
        <v>0.2</v>
      </c>
      <c r="H33" s="80">
        <v>0.2</v>
      </c>
      <c r="I33" s="80">
        <v>0.2</v>
      </c>
    </row>
    <row r="34" spans="2:9" ht="17" thickBot="1" x14ac:dyDescent="0.25">
      <c r="C34" s="106" t="s">
        <v>41</v>
      </c>
      <c r="D34" s="107"/>
      <c r="E34" s="80">
        <v>0.1</v>
      </c>
      <c r="F34" s="57" t="s">
        <v>193</v>
      </c>
      <c r="G34" s="91">
        <v>0.05</v>
      </c>
      <c r="H34" s="91">
        <v>0.05</v>
      </c>
      <c r="I34" s="91">
        <v>0.05</v>
      </c>
    </row>
  </sheetData>
  <mergeCells count="31">
    <mergeCell ref="B31:B32"/>
    <mergeCell ref="C31:C32"/>
    <mergeCell ref="D31:D32"/>
    <mergeCell ref="B12:B13"/>
    <mergeCell ref="C12:D13"/>
    <mergeCell ref="B15:B16"/>
    <mergeCell ref="C15:C16"/>
    <mergeCell ref="D15:D16"/>
    <mergeCell ref="B20:B21"/>
    <mergeCell ref="C20:D21"/>
    <mergeCell ref="B23:B24"/>
    <mergeCell ref="C23:C24"/>
    <mergeCell ref="D23:D24"/>
    <mergeCell ref="B28:B29"/>
    <mergeCell ref="C28:D29"/>
    <mergeCell ref="I15:I16"/>
    <mergeCell ref="E23:E24"/>
    <mergeCell ref="F23:F24"/>
    <mergeCell ref="G23:G24"/>
    <mergeCell ref="H23:H24"/>
    <mergeCell ref="I23:I24"/>
    <mergeCell ref="C34:D34"/>
    <mergeCell ref="E15:E16"/>
    <mergeCell ref="F15:F16"/>
    <mergeCell ref="G15:G16"/>
    <mergeCell ref="H15:H16"/>
    <mergeCell ref="E31:E32"/>
    <mergeCell ref="F31:F32"/>
    <mergeCell ref="G31:G32"/>
    <mergeCell ref="H31:H32"/>
    <mergeCell ref="I31:I32"/>
  </mergeCells>
  <dataValidations count="3">
    <dataValidation type="list" allowBlank="1" showInputMessage="1" showErrorMessage="1" sqref="E34 D17:I17 D25:I25 D33:I33" xr:uid="{C8C2E9A9-9BF3-9049-A8B9-03996C4AB8AF}">
      <formula1>$N$3:$N$11</formula1>
    </dataValidation>
    <dataValidation type="list" allowBlank="1" showInputMessage="1" showErrorMessage="1" sqref="L8 D6:I8 D23:I24 D19:I19 D15:I16 D11:I11 D27:I27 D31:I32" xr:uid="{28BFDFF8-9AAF-E94B-948E-12C5D0B01B1C}">
      <formula1>$L$6:$L$7</formula1>
    </dataValidation>
    <dataValidation type="list" allowBlank="1" showInputMessage="1" showErrorMessage="1" sqref="G34:I34" xr:uid="{EFA00FF8-E5CA-EE4E-80C7-7A407F519140}">
      <formula1>$K$50:$K$79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83"/>
  <sheetViews>
    <sheetView topLeftCell="B8" workbookViewId="0">
      <selection activeCell="E40" sqref="E40:F45"/>
    </sheetView>
  </sheetViews>
  <sheetFormatPr baseColWidth="10" defaultColWidth="11" defaultRowHeight="16" x14ac:dyDescent="0.2"/>
  <cols>
    <col min="1" max="1" width="7.5" customWidth="1"/>
    <col min="2" max="2" width="4.6640625" bestFit="1" customWidth="1"/>
    <col min="3" max="3" width="19.5" customWidth="1"/>
    <col min="4" max="4" width="33.6640625" customWidth="1"/>
    <col min="5" max="5" width="23" customWidth="1"/>
    <col min="6" max="6" width="28.1640625" customWidth="1"/>
    <col min="7" max="7" width="44" customWidth="1"/>
    <col min="10" max="11" width="19.33203125" bestFit="1" customWidth="1"/>
  </cols>
  <sheetData>
    <row r="1" spans="2:13" ht="17" thickBot="1" x14ac:dyDescent="0.25"/>
    <row r="2" spans="2:13" ht="22" thickBot="1" x14ac:dyDescent="0.3">
      <c r="B2" s="147" t="s">
        <v>141</v>
      </c>
      <c r="C2" s="148"/>
      <c r="D2" s="148"/>
      <c r="E2" s="148"/>
      <c r="F2" s="148"/>
      <c r="G2" s="149"/>
    </row>
    <row r="3" spans="2:13" ht="17" thickBot="1" x14ac:dyDescent="0.25"/>
    <row r="4" spans="2:13" ht="19" x14ac:dyDescent="0.25">
      <c r="B4" s="117" t="s">
        <v>37</v>
      </c>
      <c r="C4" s="118"/>
      <c r="D4" s="118"/>
      <c r="E4" s="118"/>
      <c r="F4" s="118"/>
      <c r="G4" s="119"/>
    </row>
    <row r="5" spans="2:13" x14ac:dyDescent="0.2">
      <c r="B5" s="69" t="s">
        <v>93</v>
      </c>
      <c r="C5" s="68" t="s">
        <v>38</v>
      </c>
      <c r="D5" s="120" t="s">
        <v>167</v>
      </c>
      <c r="E5" s="120"/>
      <c r="F5" s="120"/>
      <c r="G5" s="121"/>
    </row>
    <row r="6" spans="2:13" x14ac:dyDescent="0.2">
      <c r="B6" s="69" t="s">
        <v>94</v>
      </c>
      <c r="C6" s="68" t="s">
        <v>169</v>
      </c>
      <c r="D6" s="120" t="s">
        <v>168</v>
      </c>
      <c r="E6" s="120"/>
      <c r="F6" s="120"/>
      <c r="G6" s="121"/>
    </row>
    <row r="7" spans="2:13" ht="17" thickBot="1" x14ac:dyDescent="0.25">
      <c r="B7" s="70"/>
      <c r="C7" s="55" t="s">
        <v>170</v>
      </c>
      <c r="D7" s="122" t="s">
        <v>171</v>
      </c>
      <c r="E7" s="122"/>
      <c r="F7" s="122"/>
      <c r="G7" s="123"/>
    </row>
    <row r="9" spans="2:13" ht="17" thickBot="1" x14ac:dyDescent="0.25"/>
    <row r="10" spans="2:13" x14ac:dyDescent="0.2">
      <c r="B10" s="114" t="s">
        <v>50</v>
      </c>
      <c r="C10" s="115"/>
      <c r="D10" s="115"/>
      <c r="E10" s="115"/>
      <c r="F10" s="115"/>
      <c r="G10" s="116"/>
    </row>
    <row r="11" spans="2:13" x14ac:dyDescent="0.2">
      <c r="B11" s="124"/>
      <c r="C11" s="126" t="s">
        <v>40</v>
      </c>
      <c r="D11" s="12" t="s">
        <v>47</v>
      </c>
      <c r="E11" s="128" t="s">
        <v>149</v>
      </c>
      <c r="F11" s="128" t="s">
        <v>42</v>
      </c>
      <c r="G11" s="130" t="s">
        <v>43</v>
      </c>
    </row>
    <row r="12" spans="2:13" x14ac:dyDescent="0.2">
      <c r="B12" s="125"/>
      <c r="C12" s="127"/>
      <c r="D12" s="29" t="s">
        <v>48</v>
      </c>
      <c r="E12" s="129"/>
      <c r="F12" s="129"/>
      <c r="G12" s="130"/>
      <c r="I12" s="49" t="s">
        <v>95</v>
      </c>
    </row>
    <row r="13" spans="2:13" x14ac:dyDescent="0.2">
      <c r="B13" s="15" t="s">
        <v>0</v>
      </c>
      <c r="C13" s="106" t="s">
        <v>41</v>
      </c>
      <c r="D13" s="107"/>
      <c r="E13" s="3"/>
      <c r="F13" s="3"/>
      <c r="G13" s="65"/>
      <c r="H13" s="66" t="s">
        <v>166</v>
      </c>
      <c r="I13" s="67"/>
      <c r="K13" s="142" t="s">
        <v>1</v>
      </c>
      <c r="L13" s="143"/>
    </row>
    <row r="14" spans="2:13" x14ac:dyDescent="0.2">
      <c r="B14" s="17" t="s">
        <v>39</v>
      </c>
      <c r="C14" s="131" t="s">
        <v>45</v>
      </c>
      <c r="D14" s="132"/>
      <c r="E14" s="3"/>
      <c r="F14" s="3"/>
      <c r="G14" s="16"/>
      <c r="H14" s="11"/>
      <c r="K14" s="3" t="s">
        <v>148</v>
      </c>
      <c r="L14" s="3">
        <v>15</v>
      </c>
      <c r="M14" t="s">
        <v>90</v>
      </c>
    </row>
    <row r="15" spans="2:13" x14ac:dyDescent="0.2">
      <c r="B15" s="15" t="s">
        <v>46</v>
      </c>
      <c r="C15" s="131" t="s">
        <v>145</v>
      </c>
      <c r="D15" s="132"/>
      <c r="E15" s="3"/>
      <c r="F15" s="3"/>
      <c r="G15" s="16"/>
      <c r="H15" s="11"/>
      <c r="K15" s="3" t="s">
        <v>89</v>
      </c>
      <c r="L15" s="10">
        <v>10</v>
      </c>
    </row>
    <row r="16" spans="2:13" x14ac:dyDescent="0.2">
      <c r="B16" s="17" t="s">
        <v>61</v>
      </c>
      <c r="C16" s="131" t="s">
        <v>146</v>
      </c>
      <c r="D16" s="132"/>
      <c r="E16" s="3"/>
      <c r="F16" s="3"/>
      <c r="G16" s="16"/>
      <c r="H16" s="11"/>
      <c r="K16" s="3" t="s">
        <v>26</v>
      </c>
      <c r="L16" s="10">
        <v>150</v>
      </c>
    </row>
    <row r="17" spans="2:12" x14ac:dyDescent="0.2">
      <c r="B17" s="15" t="s">
        <v>96</v>
      </c>
      <c r="C17" s="131" t="s">
        <v>144</v>
      </c>
      <c r="D17" s="132"/>
      <c r="E17" s="3"/>
      <c r="F17" s="3"/>
      <c r="G17" s="16"/>
      <c r="H17" s="11"/>
      <c r="K17" s="24">
        <v>0.1</v>
      </c>
      <c r="L17" s="10">
        <v>15</v>
      </c>
    </row>
    <row r="18" spans="2:12" x14ac:dyDescent="0.2">
      <c r="B18" s="136"/>
      <c r="C18" s="137"/>
      <c r="D18" s="137"/>
      <c r="E18" s="137"/>
      <c r="F18" s="137"/>
      <c r="G18" s="138"/>
      <c r="K18" s="25" t="s">
        <v>91</v>
      </c>
      <c r="L18" s="26">
        <f>L16+L17</f>
        <v>165</v>
      </c>
    </row>
    <row r="19" spans="2:12" x14ac:dyDescent="0.2">
      <c r="B19" s="133" t="s">
        <v>49</v>
      </c>
      <c r="C19" s="134"/>
      <c r="D19" s="134"/>
      <c r="E19" s="134"/>
      <c r="F19" s="134"/>
      <c r="G19" s="135"/>
    </row>
    <row r="20" spans="2:12" x14ac:dyDescent="0.2">
      <c r="B20" s="17" t="s">
        <v>0</v>
      </c>
      <c r="C20" s="14" t="s">
        <v>55</v>
      </c>
      <c r="D20" s="14"/>
      <c r="E20" s="3" t="s">
        <v>52</v>
      </c>
      <c r="F20" s="3" t="s">
        <v>57</v>
      </c>
      <c r="G20" s="16"/>
    </row>
    <row r="21" spans="2:12" ht="17" thickBot="1" x14ac:dyDescent="0.25">
      <c r="B21" s="20" t="s">
        <v>54</v>
      </c>
      <c r="C21" s="122" t="s">
        <v>53</v>
      </c>
      <c r="D21" s="122"/>
      <c r="E21" s="21" t="s">
        <v>52</v>
      </c>
      <c r="F21" s="21" t="s">
        <v>56</v>
      </c>
      <c r="G21" s="22"/>
    </row>
    <row r="22" spans="2:12" ht="17" thickBot="1" x14ac:dyDescent="0.25"/>
    <row r="23" spans="2:12" x14ac:dyDescent="0.2">
      <c r="B23" s="139" t="s">
        <v>44</v>
      </c>
      <c r="C23" s="140"/>
      <c r="D23" s="140"/>
      <c r="E23" s="140"/>
      <c r="F23" s="140"/>
      <c r="G23" s="141"/>
    </row>
    <row r="24" spans="2:12" ht="34" x14ac:dyDescent="0.2">
      <c r="B24" s="50"/>
      <c r="C24" s="52" t="s">
        <v>40</v>
      </c>
      <c r="D24" s="12" t="s">
        <v>47</v>
      </c>
      <c r="E24" s="64" t="s">
        <v>149</v>
      </c>
      <c r="F24" s="64" t="s">
        <v>42</v>
      </c>
      <c r="G24" s="54" t="s">
        <v>43</v>
      </c>
    </row>
    <row r="25" spans="2:12" x14ac:dyDescent="0.2">
      <c r="B25" s="51"/>
      <c r="C25" s="53"/>
      <c r="D25" s="29" t="s">
        <v>48</v>
      </c>
      <c r="E25" s="53"/>
      <c r="F25" s="53"/>
      <c r="G25" s="54"/>
    </row>
    <row r="26" spans="2:12" x14ac:dyDescent="0.2">
      <c r="B26" s="15" t="s">
        <v>0</v>
      </c>
      <c r="C26" s="106" t="s">
        <v>41</v>
      </c>
      <c r="D26" s="107"/>
      <c r="E26" s="3"/>
      <c r="F26" s="3"/>
      <c r="G26" s="65"/>
      <c r="H26" s="66" t="s">
        <v>166</v>
      </c>
      <c r="I26" s="67"/>
    </row>
    <row r="27" spans="2:12" ht="16" customHeight="1" x14ac:dyDescent="0.2">
      <c r="B27" s="17" t="s">
        <v>39</v>
      </c>
      <c r="C27" s="131" t="s">
        <v>45</v>
      </c>
      <c r="D27" s="132"/>
      <c r="E27" s="3"/>
      <c r="F27" s="3"/>
      <c r="G27" s="16"/>
    </row>
    <row r="28" spans="2:12" ht="16" customHeight="1" x14ac:dyDescent="0.2">
      <c r="B28" s="15" t="s">
        <v>46</v>
      </c>
      <c r="C28" s="131" t="s">
        <v>86</v>
      </c>
      <c r="D28" s="132"/>
      <c r="E28" s="3"/>
      <c r="F28" s="3"/>
      <c r="G28" s="16"/>
      <c r="H28" t="s">
        <v>87</v>
      </c>
    </row>
    <row r="29" spans="2:12" x14ac:dyDescent="0.2">
      <c r="B29" s="17" t="s">
        <v>61</v>
      </c>
      <c r="C29" s="131" t="s">
        <v>145</v>
      </c>
      <c r="D29" s="132"/>
      <c r="E29" s="3"/>
      <c r="F29" s="3"/>
      <c r="G29" s="16"/>
      <c r="H29" t="s">
        <v>142</v>
      </c>
    </row>
    <row r="30" spans="2:12" x14ac:dyDescent="0.2">
      <c r="B30" s="15" t="s">
        <v>96</v>
      </c>
      <c r="C30" s="131" t="s">
        <v>146</v>
      </c>
      <c r="D30" s="132"/>
      <c r="E30" s="3"/>
      <c r="F30" s="3"/>
      <c r="G30" s="16"/>
      <c r="H30" t="s">
        <v>142</v>
      </c>
    </row>
    <row r="31" spans="2:12" x14ac:dyDescent="0.2">
      <c r="B31" s="17" t="s">
        <v>97</v>
      </c>
      <c r="C31" s="131" t="s">
        <v>144</v>
      </c>
      <c r="D31" s="132"/>
      <c r="E31" s="3"/>
      <c r="F31" s="3"/>
      <c r="G31" s="16"/>
      <c r="H31" t="s">
        <v>147</v>
      </c>
    </row>
    <row r="32" spans="2:12" x14ac:dyDescent="0.2">
      <c r="B32" s="136"/>
      <c r="C32" s="137"/>
      <c r="D32" s="137"/>
      <c r="E32" s="137"/>
      <c r="F32" s="137"/>
      <c r="G32" s="138"/>
    </row>
    <row r="33" spans="2:11" x14ac:dyDescent="0.2">
      <c r="B33" s="133" t="s">
        <v>49</v>
      </c>
      <c r="C33" s="134"/>
      <c r="D33" s="134"/>
      <c r="E33" s="134"/>
      <c r="F33" s="134"/>
      <c r="G33" s="135"/>
    </row>
    <row r="34" spans="2:11" x14ac:dyDescent="0.2">
      <c r="B34" s="17" t="s">
        <v>0</v>
      </c>
      <c r="C34" s="14" t="s">
        <v>55</v>
      </c>
      <c r="D34" s="14"/>
      <c r="E34" s="3" t="s">
        <v>52</v>
      </c>
      <c r="F34" s="3" t="s">
        <v>58</v>
      </c>
      <c r="G34" s="16" t="s">
        <v>172</v>
      </c>
    </row>
    <row r="35" spans="2:11" ht="17" thickBot="1" x14ac:dyDescent="0.25">
      <c r="B35" s="20" t="s">
        <v>54</v>
      </c>
      <c r="C35" s="122" t="s">
        <v>53</v>
      </c>
      <c r="D35" s="122"/>
      <c r="E35" s="21" t="s">
        <v>52</v>
      </c>
      <c r="F35" s="21" t="s">
        <v>58</v>
      </c>
      <c r="G35" s="22" t="s">
        <v>172</v>
      </c>
    </row>
    <row r="36" spans="2:11" ht="17" thickBot="1" x14ac:dyDescent="0.25"/>
    <row r="37" spans="2:11" x14ac:dyDescent="0.2">
      <c r="B37" s="114" t="s">
        <v>51</v>
      </c>
      <c r="C37" s="115"/>
      <c r="D37" s="115"/>
      <c r="E37" s="115"/>
      <c r="F37" s="115"/>
      <c r="G37" s="116"/>
    </row>
    <row r="38" spans="2:11" x14ac:dyDescent="0.2">
      <c r="B38" s="124"/>
      <c r="C38" s="126" t="s">
        <v>40</v>
      </c>
      <c r="D38" s="12" t="s">
        <v>47</v>
      </c>
      <c r="E38" s="128" t="s">
        <v>149</v>
      </c>
      <c r="F38" s="128" t="s">
        <v>42</v>
      </c>
      <c r="G38" s="130" t="s">
        <v>43</v>
      </c>
    </row>
    <row r="39" spans="2:11" x14ac:dyDescent="0.2">
      <c r="B39" s="125"/>
      <c r="C39" s="127"/>
      <c r="D39" s="29" t="s">
        <v>182</v>
      </c>
      <c r="E39" s="129"/>
      <c r="F39" s="129"/>
      <c r="G39" s="130"/>
    </row>
    <row r="40" spans="2:11" x14ac:dyDescent="0.2">
      <c r="B40" s="15" t="s">
        <v>0</v>
      </c>
      <c r="C40" s="106" t="s">
        <v>41</v>
      </c>
      <c r="D40" s="107"/>
      <c r="E40" s="3"/>
      <c r="F40" s="3"/>
      <c r="G40" s="65">
        <v>0.05</v>
      </c>
      <c r="H40" s="66" t="s">
        <v>166</v>
      </c>
      <c r="I40" s="67"/>
    </row>
    <row r="41" spans="2:11" x14ac:dyDescent="0.2">
      <c r="B41" s="17" t="s">
        <v>39</v>
      </c>
      <c r="C41" s="131" t="s">
        <v>45</v>
      </c>
      <c r="D41" s="132"/>
      <c r="E41" s="3"/>
      <c r="F41" s="3"/>
      <c r="G41" s="16"/>
    </row>
    <row r="42" spans="2:11" x14ac:dyDescent="0.2">
      <c r="B42" s="15" t="s">
        <v>46</v>
      </c>
      <c r="C42" s="131" t="s">
        <v>86</v>
      </c>
      <c r="D42" s="132"/>
      <c r="E42" s="3"/>
      <c r="F42" s="3"/>
      <c r="G42" s="16"/>
    </row>
    <row r="43" spans="2:11" x14ac:dyDescent="0.2">
      <c r="B43" s="17" t="s">
        <v>61</v>
      </c>
      <c r="C43" s="131" t="s">
        <v>145</v>
      </c>
      <c r="D43" s="132"/>
      <c r="E43" s="3"/>
      <c r="F43" s="3"/>
      <c r="G43" s="16"/>
    </row>
    <row r="44" spans="2:11" x14ac:dyDescent="0.2">
      <c r="B44" s="15" t="s">
        <v>96</v>
      </c>
      <c r="C44" s="131" t="s">
        <v>146</v>
      </c>
      <c r="D44" s="132"/>
      <c r="E44" s="3"/>
      <c r="F44" s="3"/>
      <c r="G44" s="16"/>
    </row>
    <row r="45" spans="2:11" x14ac:dyDescent="0.2">
      <c r="B45" s="17" t="s">
        <v>97</v>
      </c>
      <c r="C45" s="131" t="s">
        <v>144</v>
      </c>
      <c r="D45" s="132"/>
      <c r="E45" s="3"/>
      <c r="F45" s="3"/>
      <c r="G45" s="16"/>
    </row>
    <row r="46" spans="2:11" x14ac:dyDescent="0.2">
      <c r="B46" s="18"/>
      <c r="C46" s="8"/>
      <c r="D46" s="8"/>
      <c r="E46" s="8"/>
      <c r="F46" s="8"/>
      <c r="G46" s="19"/>
    </row>
    <row r="47" spans="2:11" x14ac:dyDescent="0.2">
      <c r="B47" s="133" t="s">
        <v>49</v>
      </c>
      <c r="C47" s="134"/>
      <c r="D47" s="134"/>
      <c r="E47" s="134"/>
      <c r="F47" s="134"/>
      <c r="G47" s="135"/>
    </row>
    <row r="48" spans="2:11" x14ac:dyDescent="0.2">
      <c r="B48" s="17" t="s">
        <v>0</v>
      </c>
      <c r="C48" s="14" t="s">
        <v>55</v>
      </c>
      <c r="D48" s="14"/>
      <c r="E48" s="3" t="s">
        <v>52</v>
      </c>
      <c r="F48" s="3" t="s">
        <v>58</v>
      </c>
      <c r="G48" s="16" t="s">
        <v>173</v>
      </c>
      <c r="K48" s="58"/>
    </row>
    <row r="49" spans="2:11" ht="17" thickBot="1" x14ac:dyDescent="0.25">
      <c r="B49" s="20" t="s">
        <v>54</v>
      </c>
      <c r="C49" s="122" t="s">
        <v>53</v>
      </c>
      <c r="D49" s="122"/>
      <c r="E49" s="21" t="s">
        <v>52</v>
      </c>
      <c r="F49" s="21" t="s">
        <v>58</v>
      </c>
      <c r="G49" s="22" t="s">
        <v>173</v>
      </c>
      <c r="K49" s="58"/>
    </row>
    <row r="50" spans="2:11" x14ac:dyDescent="0.2">
      <c r="K50" s="59">
        <v>0.01</v>
      </c>
    </row>
    <row r="51" spans="2:11" x14ac:dyDescent="0.2">
      <c r="K51" s="59">
        <v>0.02</v>
      </c>
    </row>
    <row r="52" spans="2:11" x14ac:dyDescent="0.2">
      <c r="C52" s="142" t="s">
        <v>174</v>
      </c>
      <c r="D52" s="150"/>
      <c r="E52" s="150"/>
      <c r="F52" s="143"/>
      <c r="K52" s="59">
        <v>0.03</v>
      </c>
    </row>
    <row r="53" spans="2:11" x14ac:dyDescent="0.2">
      <c r="C53" s="3" t="s">
        <v>59</v>
      </c>
      <c r="D53" s="152" t="s">
        <v>99</v>
      </c>
      <c r="E53" s="153"/>
      <c r="F53" s="154"/>
      <c r="G53" t="s">
        <v>175</v>
      </c>
      <c r="K53" s="59">
        <v>0.04</v>
      </c>
    </row>
    <row r="54" spans="2:11" x14ac:dyDescent="0.2">
      <c r="C54" s="3" t="s">
        <v>98</v>
      </c>
      <c r="D54" s="30"/>
      <c r="E54" s="31"/>
      <c r="F54" s="32"/>
      <c r="K54" s="59">
        <v>0.05</v>
      </c>
    </row>
    <row r="55" spans="2:11" x14ac:dyDescent="0.2">
      <c r="C55" s="3">
        <v>4</v>
      </c>
      <c r="D55" s="131" t="s">
        <v>65</v>
      </c>
      <c r="E55" s="151"/>
      <c r="F55" s="132"/>
      <c r="G55" t="s">
        <v>66</v>
      </c>
      <c r="K55" s="59">
        <v>0.06</v>
      </c>
    </row>
    <row r="56" spans="2:11" x14ac:dyDescent="0.2">
      <c r="C56" s="3">
        <v>3</v>
      </c>
      <c r="D56" s="131" t="s">
        <v>62</v>
      </c>
      <c r="E56" s="151"/>
      <c r="F56" s="132"/>
      <c r="G56" t="s">
        <v>68</v>
      </c>
      <c r="K56" s="59">
        <v>7.0000000000000007E-2</v>
      </c>
    </row>
    <row r="57" spans="2:11" x14ac:dyDescent="0.2">
      <c r="C57" s="3">
        <v>1</v>
      </c>
      <c r="D57" s="131" t="s">
        <v>63</v>
      </c>
      <c r="E57" s="151"/>
      <c r="F57" s="132"/>
      <c r="G57" t="s">
        <v>67</v>
      </c>
      <c r="K57" s="59">
        <v>0.08</v>
      </c>
    </row>
    <row r="58" spans="2:11" x14ac:dyDescent="0.2">
      <c r="C58" s="33">
        <f>SUM(C55:C57)</f>
        <v>8</v>
      </c>
      <c r="D58" s="144" t="s">
        <v>64</v>
      </c>
      <c r="E58" s="145"/>
      <c r="F58" s="146"/>
      <c r="K58" s="59">
        <v>0.09</v>
      </c>
    </row>
    <row r="59" spans="2:11" x14ac:dyDescent="0.2">
      <c r="K59" s="59">
        <v>0.1</v>
      </c>
    </row>
    <row r="60" spans="2:11" x14ac:dyDescent="0.2">
      <c r="C60" t="s">
        <v>88</v>
      </c>
      <c r="K60" s="59">
        <v>0.11</v>
      </c>
    </row>
    <row r="61" spans="2:11" x14ac:dyDescent="0.2">
      <c r="K61" s="59">
        <v>0.12</v>
      </c>
    </row>
    <row r="62" spans="2:11" x14ac:dyDescent="0.2">
      <c r="K62" s="59">
        <v>0.13</v>
      </c>
    </row>
    <row r="63" spans="2:11" x14ac:dyDescent="0.2">
      <c r="K63" s="59">
        <v>0.14000000000000001</v>
      </c>
    </row>
    <row r="64" spans="2:11" x14ac:dyDescent="0.2">
      <c r="K64" s="59">
        <v>0.15</v>
      </c>
    </row>
    <row r="65" spans="11:11" x14ac:dyDescent="0.2">
      <c r="K65" s="59">
        <v>0.16</v>
      </c>
    </row>
    <row r="66" spans="11:11" x14ac:dyDescent="0.2">
      <c r="K66" s="59">
        <v>0.17</v>
      </c>
    </row>
    <row r="67" spans="11:11" x14ac:dyDescent="0.2">
      <c r="K67" s="59">
        <v>0.18</v>
      </c>
    </row>
    <row r="68" spans="11:11" x14ac:dyDescent="0.2">
      <c r="K68" s="59">
        <v>0.19</v>
      </c>
    </row>
    <row r="69" spans="11:11" x14ac:dyDescent="0.2">
      <c r="K69" s="59">
        <v>0.2</v>
      </c>
    </row>
    <row r="70" spans="11:11" x14ac:dyDescent="0.2">
      <c r="K70" s="59">
        <v>0.21</v>
      </c>
    </row>
    <row r="71" spans="11:11" x14ac:dyDescent="0.2">
      <c r="K71" s="59">
        <v>0.22</v>
      </c>
    </row>
    <row r="72" spans="11:11" x14ac:dyDescent="0.2">
      <c r="K72" s="59">
        <v>0.23</v>
      </c>
    </row>
    <row r="73" spans="11:11" x14ac:dyDescent="0.2">
      <c r="K73" s="59">
        <v>0.24</v>
      </c>
    </row>
    <row r="74" spans="11:11" x14ac:dyDescent="0.2">
      <c r="K74" s="59">
        <v>0.25</v>
      </c>
    </row>
    <row r="75" spans="11:11" x14ac:dyDescent="0.2">
      <c r="K75" s="59">
        <v>0.26</v>
      </c>
    </row>
    <row r="76" spans="11:11" x14ac:dyDescent="0.2">
      <c r="K76" s="59">
        <v>0.27</v>
      </c>
    </row>
    <row r="77" spans="11:11" x14ac:dyDescent="0.2">
      <c r="K77" s="59">
        <v>0.28000000000000003</v>
      </c>
    </row>
    <row r="78" spans="11:11" x14ac:dyDescent="0.2">
      <c r="K78" s="59">
        <v>0.28999999999999998</v>
      </c>
    </row>
    <row r="79" spans="11:11" x14ac:dyDescent="0.2">
      <c r="K79" s="59">
        <v>0.3</v>
      </c>
    </row>
    <row r="80" spans="11:11" x14ac:dyDescent="0.2">
      <c r="K80" s="58"/>
    </row>
    <row r="81" spans="11:11" x14ac:dyDescent="0.2">
      <c r="K81" s="58"/>
    </row>
    <row r="82" spans="11:11" x14ac:dyDescent="0.2">
      <c r="K82" s="58"/>
    </row>
    <row r="83" spans="11:11" x14ac:dyDescent="0.2">
      <c r="K83" s="58"/>
    </row>
  </sheetData>
  <mergeCells count="50">
    <mergeCell ref="C42:D42"/>
    <mergeCell ref="K13:L13"/>
    <mergeCell ref="D58:F58"/>
    <mergeCell ref="B2:G2"/>
    <mergeCell ref="B47:G47"/>
    <mergeCell ref="C49:D49"/>
    <mergeCell ref="C52:F52"/>
    <mergeCell ref="D55:F55"/>
    <mergeCell ref="D56:F56"/>
    <mergeCell ref="D57:F57"/>
    <mergeCell ref="D53:F53"/>
    <mergeCell ref="C41:D41"/>
    <mergeCell ref="C43:D43"/>
    <mergeCell ref="C44:D44"/>
    <mergeCell ref="C45:D45"/>
    <mergeCell ref="C21:D21"/>
    <mergeCell ref="B33:G33"/>
    <mergeCell ref="C35:D35"/>
    <mergeCell ref="C27:D27"/>
    <mergeCell ref="B38:B39"/>
    <mergeCell ref="C38:C39"/>
    <mergeCell ref="E38:E39"/>
    <mergeCell ref="F38:F39"/>
    <mergeCell ref="G38:G39"/>
    <mergeCell ref="C40:D40"/>
    <mergeCell ref="C13:D13"/>
    <mergeCell ref="C14:D14"/>
    <mergeCell ref="C15:D15"/>
    <mergeCell ref="C16:D16"/>
    <mergeCell ref="C17:D17"/>
    <mergeCell ref="B37:G37"/>
    <mergeCell ref="B19:G19"/>
    <mergeCell ref="B18:G18"/>
    <mergeCell ref="B32:G32"/>
    <mergeCell ref="C26:D26"/>
    <mergeCell ref="C28:D28"/>
    <mergeCell ref="C29:D29"/>
    <mergeCell ref="C30:D30"/>
    <mergeCell ref="C31:D31"/>
    <mergeCell ref="B23:G23"/>
    <mergeCell ref="B11:B12"/>
    <mergeCell ref="C11:C12"/>
    <mergeCell ref="E11:E12"/>
    <mergeCell ref="F11:F12"/>
    <mergeCell ref="G11:G12"/>
    <mergeCell ref="B10:G10"/>
    <mergeCell ref="B4:G4"/>
    <mergeCell ref="D5:G5"/>
    <mergeCell ref="D6:G6"/>
    <mergeCell ref="D7:G7"/>
  </mergeCells>
  <phoneticPr fontId="3" type="noConversion"/>
  <dataValidations count="1">
    <dataValidation type="list" allowBlank="1" showInputMessage="1" showErrorMessage="1" sqref="G40 G26 G13" xr:uid="{00000000-0002-0000-0100-000000000000}">
      <formula1>$K$50:$K$79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N41"/>
  <sheetViews>
    <sheetView workbookViewId="0">
      <selection activeCell="H31" sqref="H31"/>
    </sheetView>
  </sheetViews>
  <sheetFormatPr baseColWidth="10" defaultColWidth="11" defaultRowHeight="16" x14ac:dyDescent="0.2"/>
  <cols>
    <col min="1" max="1" width="7.83203125" customWidth="1"/>
    <col min="8" max="8" width="12.83203125" bestFit="1" customWidth="1"/>
    <col min="11" max="11" width="28.5" customWidth="1"/>
  </cols>
  <sheetData>
    <row r="3" spans="1:14" x14ac:dyDescent="0.2">
      <c r="K3" s="2"/>
    </row>
    <row r="4" spans="1:14" ht="19" x14ac:dyDescent="0.25">
      <c r="B4" s="157" t="s">
        <v>69</v>
      </c>
      <c r="C4" s="157"/>
      <c r="D4" s="157"/>
      <c r="E4" s="157"/>
      <c r="F4" s="157"/>
      <c r="G4" s="157"/>
      <c r="H4" s="157"/>
      <c r="I4" s="157"/>
      <c r="K4" s="2"/>
    </row>
    <row r="5" spans="1:14" x14ac:dyDescent="0.2">
      <c r="B5" s="3" t="s">
        <v>12</v>
      </c>
      <c r="C5" s="35" t="s">
        <v>19</v>
      </c>
      <c r="D5" s="35"/>
      <c r="E5" s="3"/>
      <c r="F5" s="3"/>
      <c r="G5" s="3"/>
      <c r="H5" s="3"/>
      <c r="I5" s="3"/>
      <c r="K5" s="2"/>
    </row>
    <row r="6" spans="1:14" x14ac:dyDescent="0.2">
      <c r="B6" s="3" t="s">
        <v>13</v>
      </c>
      <c r="C6" s="36">
        <v>43910</v>
      </c>
      <c r="D6" s="37">
        <v>0.41666666666666669</v>
      </c>
      <c r="E6" s="3"/>
      <c r="F6" s="3"/>
      <c r="G6" s="3"/>
      <c r="H6" s="3"/>
      <c r="I6" s="3"/>
    </row>
    <row r="7" spans="1:14" x14ac:dyDescent="0.2">
      <c r="B7" s="3" t="s">
        <v>14</v>
      </c>
      <c r="C7" s="36">
        <v>43912</v>
      </c>
      <c r="D7" s="37">
        <v>0.8125</v>
      </c>
      <c r="E7" s="3"/>
      <c r="F7" s="3"/>
      <c r="G7" s="3"/>
      <c r="H7" s="3"/>
      <c r="I7" s="3"/>
    </row>
    <row r="8" spans="1:14" x14ac:dyDescent="0.2">
      <c r="B8" s="6"/>
      <c r="C8" s="6"/>
      <c r="D8" s="6" t="s">
        <v>9</v>
      </c>
      <c r="E8" s="6" t="s">
        <v>18</v>
      </c>
      <c r="F8" s="6" t="s">
        <v>20</v>
      </c>
      <c r="G8" s="6" t="s">
        <v>24</v>
      </c>
      <c r="H8" s="6" t="s">
        <v>31</v>
      </c>
      <c r="I8" s="6" t="s">
        <v>26</v>
      </c>
      <c r="K8" t="s">
        <v>102</v>
      </c>
    </row>
    <row r="9" spans="1:14" x14ac:dyDescent="0.2">
      <c r="B9" s="3" t="s">
        <v>11</v>
      </c>
      <c r="C9" s="3" t="s">
        <v>16</v>
      </c>
      <c r="D9" s="10">
        <v>28.3</v>
      </c>
      <c r="E9" s="10">
        <v>50</v>
      </c>
      <c r="F9" s="10">
        <v>58.1</v>
      </c>
      <c r="G9" s="10">
        <v>20</v>
      </c>
      <c r="H9" s="10">
        <f>E41</f>
        <v>61.66</v>
      </c>
      <c r="I9" s="10">
        <f>SUM(D9:H9)</f>
        <v>218.06</v>
      </c>
      <c r="K9" s="3" t="s">
        <v>11</v>
      </c>
      <c r="L9" s="3" t="s">
        <v>16</v>
      </c>
    </row>
    <row r="10" spans="1:14" x14ac:dyDescent="0.2">
      <c r="B10" s="3" t="s">
        <v>17</v>
      </c>
      <c r="C10" s="3" t="s">
        <v>2</v>
      </c>
      <c r="D10" s="10">
        <v>28.3</v>
      </c>
      <c r="E10" s="10">
        <v>50</v>
      </c>
      <c r="F10" s="10">
        <v>58.1</v>
      </c>
      <c r="G10" s="10">
        <v>20</v>
      </c>
      <c r="H10" s="10"/>
      <c r="I10" s="10">
        <f>SUM(D10:G10)</f>
        <v>156.4</v>
      </c>
      <c r="K10" s="3" t="s">
        <v>103</v>
      </c>
      <c r="L10" s="3" t="s">
        <v>2</v>
      </c>
    </row>
    <row r="11" spans="1:14" x14ac:dyDescent="0.2">
      <c r="B11" s="3" t="s">
        <v>17</v>
      </c>
      <c r="C11" s="3" t="s">
        <v>3</v>
      </c>
      <c r="D11" s="10">
        <v>28.3</v>
      </c>
      <c r="E11" s="10">
        <v>50</v>
      </c>
      <c r="F11" s="10">
        <v>58.1</v>
      </c>
      <c r="G11" s="10">
        <v>20</v>
      </c>
      <c r="H11" s="10"/>
      <c r="I11" s="10">
        <f>SUM(D11:G11)</f>
        <v>156.4</v>
      </c>
      <c r="K11" s="3" t="s">
        <v>73</v>
      </c>
      <c r="L11" s="3" t="s">
        <v>3</v>
      </c>
      <c r="N11" t="s">
        <v>107</v>
      </c>
    </row>
    <row r="12" spans="1:14" x14ac:dyDescent="0.2">
      <c r="B12" s="3" t="s">
        <v>17</v>
      </c>
      <c r="C12" s="3" t="s">
        <v>4</v>
      </c>
      <c r="D12" s="10">
        <v>28.3</v>
      </c>
      <c r="E12" s="10">
        <v>50</v>
      </c>
      <c r="F12" s="10">
        <v>58.1</v>
      </c>
      <c r="G12" s="10">
        <v>20</v>
      </c>
      <c r="H12" s="10"/>
      <c r="I12" s="10">
        <f>SUM(D12:G12)</f>
        <v>156.4</v>
      </c>
      <c r="K12" s="3" t="s">
        <v>63</v>
      </c>
      <c r="L12" s="3" t="s">
        <v>4</v>
      </c>
      <c r="N12" t="s">
        <v>105</v>
      </c>
    </row>
    <row r="13" spans="1:14" x14ac:dyDescent="0.2">
      <c r="A13" s="11"/>
      <c r="B13" s="3" t="s">
        <v>17</v>
      </c>
      <c r="C13" s="3" t="s">
        <v>5</v>
      </c>
      <c r="D13" s="10">
        <v>28.3</v>
      </c>
      <c r="E13" s="10">
        <v>50</v>
      </c>
      <c r="F13" s="10">
        <v>58.1</v>
      </c>
      <c r="G13" s="10">
        <v>20</v>
      </c>
      <c r="H13" s="10"/>
      <c r="I13" s="10">
        <f>SUM(D13:G13)</f>
        <v>156.4</v>
      </c>
      <c r="K13" s="3" t="s">
        <v>104</v>
      </c>
      <c r="L13" s="3" t="s">
        <v>5</v>
      </c>
      <c r="N13" t="s">
        <v>106</v>
      </c>
    </row>
    <row r="14" spans="1:14" x14ac:dyDescent="0.2">
      <c r="A14" s="11"/>
      <c r="B14" s="3"/>
      <c r="C14" s="3"/>
      <c r="D14" s="10">
        <f>SUM(D9:D13)</f>
        <v>141.5</v>
      </c>
      <c r="E14" s="10">
        <f>SUM(E9:E13)</f>
        <v>250</v>
      </c>
      <c r="F14" s="10">
        <f>SUM(F9:F13)</f>
        <v>290.5</v>
      </c>
      <c r="G14" s="10">
        <f>SUM(G9:G13)</f>
        <v>100</v>
      </c>
      <c r="H14" s="10">
        <f>SUM(H9:H13)</f>
        <v>61.66</v>
      </c>
      <c r="I14" s="10">
        <f>SUM(D14:H14)</f>
        <v>843.66</v>
      </c>
    </row>
    <row r="15" spans="1:14" x14ac:dyDescent="0.2">
      <c r="A15" s="11"/>
    </row>
    <row r="16" spans="1:14" x14ac:dyDescent="0.2">
      <c r="A16" s="11"/>
      <c r="B16" s="7" t="s">
        <v>15</v>
      </c>
      <c r="C16" s="7"/>
      <c r="E16" s="7" t="s">
        <v>8</v>
      </c>
      <c r="F16" s="7"/>
      <c r="H16" s="7" t="s">
        <v>21</v>
      </c>
      <c r="I16" s="7" t="s">
        <v>72</v>
      </c>
      <c r="K16" s="40" t="s">
        <v>108</v>
      </c>
    </row>
    <row r="17" spans="1:11" x14ac:dyDescent="0.2">
      <c r="A17" s="11"/>
      <c r="B17" s="2">
        <v>43910</v>
      </c>
      <c r="C17" s="10">
        <v>5.0999999999999996</v>
      </c>
      <c r="E17" s="2">
        <v>43910</v>
      </c>
      <c r="F17" s="10"/>
      <c r="H17" s="2" t="s">
        <v>22</v>
      </c>
      <c r="I17" s="3">
        <v>830</v>
      </c>
    </row>
    <row r="18" spans="1:11" x14ac:dyDescent="0.2">
      <c r="B18" s="2">
        <v>43911</v>
      </c>
      <c r="C18" s="10">
        <v>11.6</v>
      </c>
      <c r="E18" s="2">
        <v>43911</v>
      </c>
      <c r="F18" s="10">
        <v>25</v>
      </c>
      <c r="H18" s="4">
        <v>0.35</v>
      </c>
      <c r="I18" s="4">
        <f>H18*I17</f>
        <v>290.5</v>
      </c>
    </row>
    <row r="19" spans="1:11" x14ac:dyDescent="0.2">
      <c r="B19" s="2">
        <v>43912</v>
      </c>
      <c r="C19" s="10">
        <v>11.6</v>
      </c>
      <c r="E19" s="2">
        <v>43912</v>
      </c>
      <c r="F19" s="10">
        <v>25</v>
      </c>
      <c r="H19" s="2" t="s">
        <v>23</v>
      </c>
      <c r="I19" s="39">
        <f>I18/5</f>
        <v>58.1</v>
      </c>
    </row>
    <row r="20" spans="1:11" x14ac:dyDescent="0.2">
      <c r="B20" s="3"/>
      <c r="C20" s="38">
        <f>SUM(C17:C19)</f>
        <v>28.299999999999997</v>
      </c>
      <c r="E20" s="3"/>
      <c r="F20" s="38">
        <f>SUM(F17:F19)</f>
        <v>50</v>
      </c>
      <c r="H20" s="3"/>
      <c r="I20" s="3"/>
    </row>
    <row r="22" spans="1:11" x14ac:dyDescent="0.2">
      <c r="B22" s="156" t="s">
        <v>109</v>
      </c>
      <c r="C22" s="156"/>
      <c r="D22" s="156"/>
      <c r="E22" s="156"/>
      <c r="F22" s="156"/>
      <c r="G22" s="156"/>
      <c r="H22" s="156"/>
      <c r="I22" s="156"/>
      <c r="J22" s="156"/>
    </row>
    <row r="23" spans="1:11" x14ac:dyDescent="0.2">
      <c r="B23" s="3" t="s">
        <v>12</v>
      </c>
      <c r="C23" s="3" t="s">
        <v>19</v>
      </c>
      <c r="D23" s="3"/>
      <c r="E23" s="3"/>
      <c r="F23" s="3"/>
      <c r="G23" s="3"/>
      <c r="H23" s="3"/>
      <c r="I23" s="3"/>
      <c r="J23" s="3"/>
    </row>
    <row r="24" spans="1:11" x14ac:dyDescent="0.2">
      <c r="B24" s="3" t="s">
        <v>13</v>
      </c>
      <c r="C24" s="2">
        <v>43910</v>
      </c>
      <c r="D24" s="5">
        <v>0.41666666666666669</v>
      </c>
      <c r="E24" s="3"/>
      <c r="F24" s="3"/>
      <c r="G24" s="3"/>
      <c r="H24" s="3"/>
      <c r="I24" s="3"/>
      <c r="J24" s="3"/>
    </row>
    <row r="25" spans="1:11" x14ac:dyDescent="0.2">
      <c r="B25" s="3" t="s">
        <v>14</v>
      </c>
      <c r="C25" s="2">
        <v>43912</v>
      </c>
      <c r="D25" s="5">
        <v>0.8125</v>
      </c>
      <c r="E25" s="3"/>
      <c r="F25" s="3"/>
      <c r="G25" s="3"/>
      <c r="H25" s="3"/>
      <c r="I25" s="3"/>
      <c r="J25" s="3"/>
    </row>
    <row r="26" spans="1:11" ht="34" x14ac:dyDescent="0.2">
      <c r="B26" s="6"/>
      <c r="C26" s="6"/>
      <c r="D26" s="6" t="s">
        <v>9</v>
      </c>
      <c r="E26" s="6" t="s">
        <v>18</v>
      </c>
      <c r="F26" s="6" t="s">
        <v>20</v>
      </c>
      <c r="G26" s="6" t="s">
        <v>24</v>
      </c>
      <c r="H26" s="34" t="s">
        <v>100</v>
      </c>
      <c r="I26" s="6" t="s">
        <v>31</v>
      </c>
      <c r="J26" s="6" t="s">
        <v>26</v>
      </c>
    </row>
    <row r="27" spans="1:11" ht="16" customHeight="1" x14ac:dyDescent="0.2">
      <c r="B27" s="3" t="s">
        <v>11</v>
      </c>
      <c r="C27" s="3" t="s">
        <v>16</v>
      </c>
      <c r="D27" s="10"/>
      <c r="E27" s="10"/>
      <c r="F27" s="10"/>
      <c r="G27" s="10"/>
      <c r="H27" s="10" t="s">
        <v>80</v>
      </c>
      <c r="I27" s="10"/>
      <c r="J27" s="10"/>
    </row>
    <row r="28" spans="1:11" x14ac:dyDescent="0.2">
      <c r="B28" s="3" t="s">
        <v>17</v>
      </c>
      <c r="C28" s="3" t="s">
        <v>2</v>
      </c>
      <c r="D28" s="10">
        <v>28.3</v>
      </c>
      <c r="E28" s="10">
        <v>50</v>
      </c>
      <c r="F28" s="10">
        <v>58.1</v>
      </c>
      <c r="G28" s="10">
        <v>20</v>
      </c>
      <c r="H28" s="10">
        <f>156.4/4</f>
        <v>39.1</v>
      </c>
      <c r="I28" s="10">
        <f>E41/4</f>
        <v>15.414999999999999</v>
      </c>
      <c r="J28" s="10">
        <f>SUM(D28:I28)</f>
        <v>210.91499999999999</v>
      </c>
      <c r="K28" t="s">
        <v>74</v>
      </c>
    </row>
    <row r="29" spans="1:11" x14ac:dyDescent="0.2">
      <c r="B29" s="3" t="s">
        <v>17</v>
      </c>
      <c r="C29" s="3" t="s">
        <v>3</v>
      </c>
      <c r="D29" s="10">
        <v>28.3</v>
      </c>
      <c r="E29" s="10">
        <v>50</v>
      </c>
      <c r="F29" s="10">
        <v>58.1</v>
      </c>
      <c r="G29" s="10">
        <v>20</v>
      </c>
      <c r="H29" s="10">
        <f>H28</f>
        <v>39.1</v>
      </c>
      <c r="I29" s="10">
        <f>I28</f>
        <v>15.414999999999999</v>
      </c>
      <c r="J29" s="10">
        <f t="shared" ref="J29:J32" si="0">SUM(D29:I29)</f>
        <v>210.91499999999999</v>
      </c>
      <c r="K29" t="s">
        <v>75</v>
      </c>
    </row>
    <row r="30" spans="1:11" x14ac:dyDescent="0.2">
      <c r="B30" s="3" t="s">
        <v>17</v>
      </c>
      <c r="C30" s="3" t="s">
        <v>4</v>
      </c>
      <c r="D30" s="10">
        <v>28.3</v>
      </c>
      <c r="E30" s="10">
        <v>50</v>
      </c>
      <c r="F30" s="10">
        <v>58.1</v>
      </c>
      <c r="G30" s="10">
        <v>20</v>
      </c>
      <c r="H30" s="10">
        <f t="shared" ref="H30:H31" si="1">H29</f>
        <v>39.1</v>
      </c>
      <c r="I30" s="10">
        <f t="shared" ref="I30:I31" si="2">I29</f>
        <v>15.414999999999999</v>
      </c>
      <c r="J30" s="10">
        <f t="shared" si="0"/>
        <v>210.91499999999999</v>
      </c>
      <c r="K30" t="s">
        <v>76</v>
      </c>
    </row>
    <row r="31" spans="1:11" x14ac:dyDescent="0.2">
      <c r="B31" s="3" t="s">
        <v>17</v>
      </c>
      <c r="C31" s="3" t="s">
        <v>5</v>
      </c>
      <c r="D31" s="10">
        <v>28.3</v>
      </c>
      <c r="E31" s="10">
        <v>50</v>
      </c>
      <c r="F31" s="10">
        <v>58.1</v>
      </c>
      <c r="G31" s="10">
        <v>20</v>
      </c>
      <c r="H31" s="10">
        <f t="shared" si="1"/>
        <v>39.1</v>
      </c>
      <c r="I31" s="10">
        <f t="shared" si="2"/>
        <v>15.414999999999999</v>
      </c>
      <c r="J31" s="10">
        <f t="shared" si="0"/>
        <v>210.91499999999999</v>
      </c>
      <c r="K31" t="s">
        <v>77</v>
      </c>
    </row>
    <row r="32" spans="1:11" x14ac:dyDescent="0.2">
      <c r="B32" s="3"/>
      <c r="C32" s="3"/>
      <c r="D32" s="10">
        <f t="shared" ref="D32:I32" si="3">SUM(D27:D31)</f>
        <v>113.2</v>
      </c>
      <c r="E32" s="10">
        <f t="shared" si="3"/>
        <v>200</v>
      </c>
      <c r="F32" s="10">
        <f t="shared" si="3"/>
        <v>232.4</v>
      </c>
      <c r="G32" s="10">
        <f t="shared" si="3"/>
        <v>80</v>
      </c>
      <c r="H32" s="10">
        <f t="shared" si="3"/>
        <v>156.4</v>
      </c>
      <c r="I32" s="10">
        <f t="shared" si="3"/>
        <v>61.66</v>
      </c>
      <c r="J32" s="10">
        <f t="shared" si="0"/>
        <v>843.66</v>
      </c>
    </row>
    <row r="34" spans="2:12" x14ac:dyDescent="0.2">
      <c r="I34" s="33"/>
      <c r="J34" s="33" t="s">
        <v>92</v>
      </c>
      <c r="K34" s="33" t="s">
        <v>114</v>
      </c>
      <c r="L34" s="33"/>
    </row>
    <row r="35" spans="2:12" x14ac:dyDescent="0.2">
      <c r="B35" s="155" t="s">
        <v>36</v>
      </c>
      <c r="C35" s="155"/>
      <c r="D35" s="155"/>
      <c r="E35" s="155"/>
      <c r="I35" s="3" t="s">
        <v>113</v>
      </c>
      <c r="J35" s="26">
        <f>I14</f>
        <v>843.66</v>
      </c>
      <c r="K35" s="26">
        <f>J32</f>
        <v>843.66</v>
      </c>
      <c r="L35" s="26">
        <f>J35-K35</f>
        <v>0</v>
      </c>
    </row>
    <row r="36" spans="2:12" x14ac:dyDescent="0.2">
      <c r="B36" s="13"/>
      <c r="C36" s="142" t="s">
        <v>110</v>
      </c>
      <c r="D36" s="143"/>
      <c r="E36" s="13" t="s">
        <v>111</v>
      </c>
      <c r="I36" s="3"/>
      <c r="J36" s="3"/>
      <c r="K36" s="3"/>
      <c r="L36" s="28" t="s">
        <v>115</v>
      </c>
    </row>
    <row r="37" spans="2:12" x14ac:dyDescent="0.2">
      <c r="B37" s="3"/>
      <c r="C37" s="3" t="s">
        <v>6</v>
      </c>
      <c r="D37" s="3" t="s">
        <v>112</v>
      </c>
      <c r="E37" s="3" t="str">
        <f>H37</f>
        <v>10,00 Eur</v>
      </c>
      <c r="G37" t="s">
        <v>34</v>
      </c>
      <c r="H37" t="s">
        <v>33</v>
      </c>
    </row>
    <row r="38" spans="2:12" x14ac:dyDescent="0.2">
      <c r="B38" s="2">
        <v>43910</v>
      </c>
      <c r="C38" s="3" t="s">
        <v>27</v>
      </c>
      <c r="D38" s="3">
        <v>0</v>
      </c>
      <c r="E38" s="3"/>
      <c r="G38" t="s">
        <v>35</v>
      </c>
      <c r="H38">
        <f>10/60</f>
        <v>0.16666666666666666</v>
      </c>
    </row>
    <row r="39" spans="2:12" x14ac:dyDescent="0.2">
      <c r="B39" s="2">
        <v>43911</v>
      </c>
      <c r="C39" s="3" t="s">
        <v>29</v>
      </c>
      <c r="D39" s="3" t="s">
        <v>30</v>
      </c>
      <c r="E39" s="10">
        <v>48.33</v>
      </c>
    </row>
    <row r="40" spans="2:12" x14ac:dyDescent="0.2">
      <c r="B40" s="2">
        <v>43912</v>
      </c>
      <c r="C40" s="3" t="s">
        <v>28</v>
      </c>
      <c r="D40" s="3" t="s">
        <v>32</v>
      </c>
      <c r="E40" s="10">
        <v>13.33</v>
      </c>
    </row>
    <row r="41" spans="2:12" x14ac:dyDescent="0.2">
      <c r="B41" s="3"/>
      <c r="C41" s="3"/>
      <c r="D41" s="3"/>
      <c r="E41" s="10">
        <f>SUM(E39:E40)</f>
        <v>61.66</v>
      </c>
    </row>
  </sheetData>
  <mergeCells count="4">
    <mergeCell ref="C36:D36"/>
    <mergeCell ref="B35:E35"/>
    <mergeCell ref="B22:J22"/>
    <mergeCell ref="B4:I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L55"/>
  <sheetViews>
    <sheetView workbookViewId="0">
      <selection activeCell="L23" sqref="L23"/>
    </sheetView>
  </sheetViews>
  <sheetFormatPr baseColWidth="10" defaultColWidth="11" defaultRowHeight="16" x14ac:dyDescent="0.2"/>
  <cols>
    <col min="9" max="9" width="11.1640625" bestFit="1" customWidth="1"/>
    <col min="12" max="12" width="19" bestFit="1" customWidth="1"/>
  </cols>
  <sheetData>
    <row r="4" spans="1:12" ht="19" x14ac:dyDescent="0.25">
      <c r="B4" s="157" t="s">
        <v>85</v>
      </c>
      <c r="C4" s="157"/>
      <c r="D4" s="157"/>
      <c r="E4" s="157"/>
      <c r="F4" s="157"/>
      <c r="G4" s="157"/>
      <c r="H4" s="157"/>
      <c r="I4" s="157"/>
      <c r="K4" s="33" t="s">
        <v>102</v>
      </c>
      <c r="L4" s="33"/>
    </row>
    <row r="5" spans="1:12" x14ac:dyDescent="0.2">
      <c r="B5" s="3" t="s">
        <v>12</v>
      </c>
      <c r="C5" s="35" t="s">
        <v>101</v>
      </c>
      <c r="D5" s="35"/>
      <c r="E5" s="35" t="s">
        <v>70</v>
      </c>
      <c r="F5" s="3"/>
      <c r="G5" s="3"/>
      <c r="H5" s="3"/>
      <c r="I5" s="3"/>
      <c r="K5" s="33" t="s">
        <v>117</v>
      </c>
      <c r="L5" s="33" t="s">
        <v>121</v>
      </c>
    </row>
    <row r="6" spans="1:12" x14ac:dyDescent="0.2">
      <c r="B6" s="3" t="s">
        <v>13</v>
      </c>
      <c r="C6" s="36">
        <v>43910</v>
      </c>
      <c r="D6" s="37">
        <v>0.66666666666666663</v>
      </c>
      <c r="E6" s="35"/>
      <c r="F6" s="3"/>
      <c r="G6" s="3"/>
      <c r="H6" s="3"/>
      <c r="I6" s="3"/>
      <c r="K6" s="3">
        <v>1</v>
      </c>
      <c r="L6" s="3" t="s">
        <v>116</v>
      </c>
    </row>
    <row r="7" spans="1:12" x14ac:dyDescent="0.2">
      <c r="B7" s="3" t="s">
        <v>14</v>
      </c>
      <c r="C7" s="36">
        <v>43911</v>
      </c>
      <c r="D7" s="37">
        <v>0.8125</v>
      </c>
      <c r="E7" s="35"/>
      <c r="F7" s="3"/>
      <c r="G7" s="3"/>
      <c r="H7" s="3"/>
      <c r="I7" s="3"/>
      <c r="K7" s="3">
        <v>2</v>
      </c>
      <c r="L7" s="3" t="s">
        <v>118</v>
      </c>
    </row>
    <row r="8" spans="1:12" x14ac:dyDescent="0.2">
      <c r="B8" s="6"/>
      <c r="C8" s="6"/>
      <c r="D8" s="6" t="s">
        <v>9</v>
      </c>
      <c r="E8" s="6" t="s">
        <v>18</v>
      </c>
      <c r="F8" s="6" t="s">
        <v>20</v>
      </c>
      <c r="G8" s="6" t="s">
        <v>79</v>
      </c>
      <c r="H8" s="6" t="s">
        <v>31</v>
      </c>
      <c r="I8" s="6" t="s">
        <v>26</v>
      </c>
      <c r="K8" s="3">
        <v>1</v>
      </c>
      <c r="L8" s="25" t="s">
        <v>119</v>
      </c>
    </row>
    <row r="9" spans="1:12" x14ac:dyDescent="0.2">
      <c r="A9">
        <v>1</v>
      </c>
      <c r="B9" s="3" t="s">
        <v>11</v>
      </c>
      <c r="C9" s="3" t="s">
        <v>16</v>
      </c>
      <c r="D9" s="10">
        <v>16.7</v>
      </c>
      <c r="E9" s="10">
        <v>12</v>
      </c>
      <c r="F9" s="10">
        <f>I27</f>
        <v>23.692307692307693</v>
      </c>
      <c r="G9" s="10"/>
      <c r="H9" s="10">
        <f>E55</f>
        <v>13.333333333333332</v>
      </c>
      <c r="I9" s="10">
        <f>SUM(D9:H9)</f>
        <v>65.725641025641025</v>
      </c>
      <c r="K9" s="3">
        <v>9</v>
      </c>
      <c r="L9" s="3" t="s">
        <v>120</v>
      </c>
    </row>
    <row r="10" spans="1:12" x14ac:dyDescent="0.2">
      <c r="A10">
        <v>2</v>
      </c>
      <c r="B10" s="3" t="s">
        <v>17</v>
      </c>
      <c r="C10" s="3" t="s">
        <v>71</v>
      </c>
      <c r="D10" s="10">
        <v>16.7</v>
      </c>
      <c r="E10" s="10">
        <v>12</v>
      </c>
      <c r="F10" s="10">
        <f>F9</f>
        <v>23.692307692307693</v>
      </c>
      <c r="G10" s="10">
        <v>15</v>
      </c>
      <c r="H10" s="10"/>
      <c r="I10" s="10">
        <f t="shared" ref="I10:I21" si="0">SUM(D10:H10)</f>
        <v>67.392307692307696</v>
      </c>
      <c r="K10" s="3">
        <f>SUM(K6:K9)</f>
        <v>13</v>
      </c>
      <c r="L10" s="3"/>
    </row>
    <row r="11" spans="1:12" x14ac:dyDescent="0.2">
      <c r="A11">
        <v>3</v>
      </c>
      <c r="B11" s="3" t="s">
        <v>17</v>
      </c>
      <c r="C11" s="3" t="s">
        <v>71</v>
      </c>
      <c r="D11" s="10">
        <v>16.7</v>
      </c>
      <c r="E11" s="10">
        <v>12</v>
      </c>
      <c r="F11" s="10">
        <f t="shared" ref="F11:F21" si="1">F10</f>
        <v>23.692307692307693</v>
      </c>
      <c r="G11" s="10">
        <v>15</v>
      </c>
      <c r="H11" s="10"/>
      <c r="I11" s="10">
        <f t="shared" si="0"/>
        <v>67.392307692307696</v>
      </c>
    </row>
    <row r="12" spans="1:12" x14ac:dyDescent="0.2">
      <c r="A12">
        <v>4</v>
      </c>
      <c r="B12" s="3" t="s">
        <v>17</v>
      </c>
      <c r="C12" s="3" t="s">
        <v>71</v>
      </c>
      <c r="D12" s="10">
        <v>16.7</v>
      </c>
      <c r="E12" s="10">
        <v>12</v>
      </c>
      <c r="F12" s="10">
        <f t="shared" si="1"/>
        <v>23.692307692307693</v>
      </c>
      <c r="G12" s="10">
        <v>15</v>
      </c>
      <c r="H12" s="10"/>
      <c r="I12" s="10">
        <f t="shared" si="0"/>
        <v>67.392307692307696</v>
      </c>
    </row>
    <row r="13" spans="1:12" x14ac:dyDescent="0.2">
      <c r="A13">
        <v>5</v>
      </c>
      <c r="B13" s="3" t="s">
        <v>17</v>
      </c>
      <c r="C13" s="3" t="s">
        <v>71</v>
      </c>
      <c r="D13" s="10">
        <v>16.7</v>
      </c>
      <c r="E13" s="10">
        <v>12</v>
      </c>
      <c r="F13" s="10">
        <f t="shared" si="1"/>
        <v>23.692307692307693</v>
      </c>
      <c r="G13" s="10">
        <v>15</v>
      </c>
      <c r="H13" s="10"/>
      <c r="I13" s="10">
        <f t="shared" si="0"/>
        <v>67.392307692307696</v>
      </c>
    </row>
    <row r="14" spans="1:12" x14ac:dyDescent="0.2">
      <c r="A14">
        <v>6</v>
      </c>
      <c r="B14" s="3" t="s">
        <v>17</v>
      </c>
      <c r="C14" s="3" t="s">
        <v>71</v>
      </c>
      <c r="D14" s="10">
        <v>16.7</v>
      </c>
      <c r="E14" s="10">
        <v>12</v>
      </c>
      <c r="F14" s="10">
        <f t="shared" si="1"/>
        <v>23.692307692307693</v>
      </c>
      <c r="G14" s="10">
        <v>15</v>
      </c>
      <c r="H14" s="10"/>
      <c r="I14" s="10">
        <f t="shared" si="0"/>
        <v>67.392307692307696</v>
      </c>
    </row>
    <row r="15" spans="1:12" x14ac:dyDescent="0.2">
      <c r="A15">
        <v>7</v>
      </c>
      <c r="B15" s="3" t="s">
        <v>17</v>
      </c>
      <c r="C15" s="3" t="s">
        <v>71</v>
      </c>
      <c r="D15" s="10">
        <v>16.7</v>
      </c>
      <c r="E15" s="10">
        <v>12</v>
      </c>
      <c r="F15" s="10">
        <f t="shared" si="1"/>
        <v>23.692307692307693</v>
      </c>
      <c r="G15" s="10">
        <v>15</v>
      </c>
      <c r="H15" s="10"/>
      <c r="I15" s="10">
        <f t="shared" si="0"/>
        <v>67.392307692307696</v>
      </c>
    </row>
    <row r="16" spans="1:12" x14ac:dyDescent="0.2">
      <c r="A16">
        <v>8</v>
      </c>
      <c r="B16" s="3" t="s">
        <v>17</v>
      </c>
      <c r="C16" s="3" t="s">
        <v>71</v>
      </c>
      <c r="D16" s="10">
        <v>16.7</v>
      </c>
      <c r="E16" s="10">
        <v>12</v>
      </c>
      <c r="F16" s="10">
        <f t="shared" si="1"/>
        <v>23.692307692307693</v>
      </c>
      <c r="G16" s="10">
        <v>15</v>
      </c>
      <c r="H16" s="10"/>
      <c r="I16" s="10">
        <f t="shared" si="0"/>
        <v>67.392307692307696</v>
      </c>
    </row>
    <row r="17" spans="1:10" x14ac:dyDescent="0.2">
      <c r="A17">
        <v>9</v>
      </c>
      <c r="B17" s="3" t="s">
        <v>17</v>
      </c>
      <c r="C17" s="3" t="s">
        <v>71</v>
      </c>
      <c r="D17" s="10">
        <v>16.7</v>
      </c>
      <c r="E17" s="10">
        <v>12</v>
      </c>
      <c r="F17" s="10">
        <f t="shared" si="1"/>
        <v>23.692307692307693</v>
      </c>
      <c r="G17" s="10">
        <v>15</v>
      </c>
      <c r="H17" s="10"/>
      <c r="I17" s="10">
        <f t="shared" si="0"/>
        <v>67.392307692307696</v>
      </c>
    </row>
    <row r="18" spans="1:10" x14ac:dyDescent="0.2">
      <c r="A18">
        <v>10</v>
      </c>
      <c r="B18" s="3" t="s">
        <v>17</v>
      </c>
      <c r="C18" s="3" t="s">
        <v>71</v>
      </c>
      <c r="D18" s="10">
        <v>16.7</v>
      </c>
      <c r="E18" s="10">
        <v>12</v>
      </c>
      <c r="F18" s="10">
        <f t="shared" si="1"/>
        <v>23.692307692307693</v>
      </c>
      <c r="G18" s="10">
        <v>15</v>
      </c>
      <c r="H18" s="10"/>
      <c r="I18" s="10">
        <f t="shared" si="0"/>
        <v>67.392307692307696</v>
      </c>
    </row>
    <row r="19" spans="1:10" x14ac:dyDescent="0.2">
      <c r="A19">
        <v>11</v>
      </c>
      <c r="B19" s="3" t="s">
        <v>17</v>
      </c>
      <c r="C19" s="3" t="s">
        <v>71</v>
      </c>
      <c r="D19" s="10">
        <v>16.7</v>
      </c>
      <c r="E19" s="10">
        <v>12</v>
      </c>
      <c r="F19" s="10">
        <f t="shared" si="1"/>
        <v>23.692307692307693</v>
      </c>
      <c r="G19" s="10">
        <v>15</v>
      </c>
      <c r="H19" s="10"/>
      <c r="I19" s="10">
        <f t="shared" si="0"/>
        <v>67.392307692307696</v>
      </c>
    </row>
    <row r="20" spans="1:10" x14ac:dyDescent="0.2">
      <c r="A20">
        <v>12</v>
      </c>
      <c r="B20" s="3" t="s">
        <v>17</v>
      </c>
      <c r="C20" s="3" t="s">
        <v>71</v>
      </c>
      <c r="D20" s="10">
        <v>16.7</v>
      </c>
      <c r="E20" s="10">
        <v>12</v>
      </c>
      <c r="F20" s="10">
        <f t="shared" si="1"/>
        <v>23.692307692307693</v>
      </c>
      <c r="G20" s="10">
        <v>15</v>
      </c>
      <c r="H20" s="10"/>
      <c r="I20" s="10">
        <f t="shared" si="0"/>
        <v>67.392307692307696</v>
      </c>
    </row>
    <row r="21" spans="1:10" x14ac:dyDescent="0.2">
      <c r="A21">
        <v>13</v>
      </c>
      <c r="B21" s="3" t="s">
        <v>17</v>
      </c>
      <c r="C21" s="3" t="s">
        <v>71</v>
      </c>
      <c r="D21" s="10">
        <v>16.7</v>
      </c>
      <c r="E21" s="10">
        <v>12</v>
      </c>
      <c r="F21" s="10">
        <f t="shared" si="1"/>
        <v>23.692307692307693</v>
      </c>
      <c r="G21" s="10">
        <v>15</v>
      </c>
      <c r="H21" s="10"/>
      <c r="I21" s="10">
        <f t="shared" si="0"/>
        <v>67.392307692307696</v>
      </c>
    </row>
    <row r="22" spans="1:10" x14ac:dyDescent="0.2">
      <c r="A22" s="11"/>
      <c r="B22" s="3"/>
      <c r="C22" s="3"/>
      <c r="D22" s="10">
        <f>SUM(D9:D21)</f>
        <v>217.09999999999994</v>
      </c>
      <c r="E22" s="10">
        <f t="shared" ref="E22:I22" si="2">SUM(E9:E21)</f>
        <v>156</v>
      </c>
      <c r="F22" s="10">
        <f>SUM(F9:F21)</f>
        <v>307.99999999999994</v>
      </c>
      <c r="G22" s="10">
        <f t="shared" si="2"/>
        <v>180</v>
      </c>
      <c r="H22" s="10">
        <f t="shared" si="2"/>
        <v>13.333333333333332</v>
      </c>
      <c r="I22" s="10">
        <f t="shared" si="2"/>
        <v>874.43333333333317</v>
      </c>
    </row>
    <row r="23" spans="1:10" x14ac:dyDescent="0.2">
      <c r="A23" s="11"/>
      <c r="B23" s="8"/>
      <c r="C23" s="8"/>
      <c r="D23" s="23"/>
      <c r="E23" s="23"/>
      <c r="F23" s="23"/>
      <c r="G23" s="23"/>
      <c r="H23" s="23"/>
      <c r="I23" s="23"/>
    </row>
    <row r="24" spans="1:10" x14ac:dyDescent="0.2">
      <c r="A24" s="11"/>
      <c r="B24" s="7" t="s">
        <v>15</v>
      </c>
      <c r="C24" s="7"/>
      <c r="E24" s="7" t="s">
        <v>8</v>
      </c>
      <c r="F24" s="7"/>
      <c r="H24" s="7" t="s">
        <v>21</v>
      </c>
      <c r="I24" s="7" t="s">
        <v>78</v>
      </c>
    </row>
    <row r="25" spans="1:10" x14ac:dyDescent="0.2">
      <c r="A25" s="11"/>
      <c r="B25" s="2">
        <v>43910</v>
      </c>
      <c r="C25" s="10">
        <v>5.0999999999999996</v>
      </c>
      <c r="E25" s="2">
        <v>43910</v>
      </c>
      <c r="F25" s="10"/>
      <c r="H25" s="2" t="s">
        <v>22</v>
      </c>
      <c r="I25" s="3">
        <v>440</v>
      </c>
    </row>
    <row r="26" spans="1:10" x14ac:dyDescent="0.2">
      <c r="B26" s="2">
        <v>43911</v>
      </c>
      <c r="C26" s="10">
        <v>11.6</v>
      </c>
      <c r="E26" s="2">
        <v>43911</v>
      </c>
      <c r="F26" s="10">
        <v>12</v>
      </c>
      <c r="H26" s="4">
        <v>0.35</v>
      </c>
      <c r="I26" s="4">
        <f>H26*I25*2</f>
        <v>308</v>
      </c>
    </row>
    <row r="27" spans="1:10" x14ac:dyDescent="0.2">
      <c r="B27" s="2"/>
      <c r="C27" s="10"/>
      <c r="E27" s="2"/>
      <c r="F27" s="10"/>
      <c r="H27" s="2" t="s">
        <v>23</v>
      </c>
      <c r="I27" s="39">
        <f>I26/13</f>
        <v>23.692307692307693</v>
      </c>
    </row>
    <row r="28" spans="1:10" x14ac:dyDescent="0.2">
      <c r="B28" s="3"/>
      <c r="C28" s="38">
        <f>SUM(C25:C27)</f>
        <v>16.7</v>
      </c>
      <c r="E28" s="3"/>
      <c r="F28" s="38">
        <f>SUM(F25:F27)</f>
        <v>12</v>
      </c>
      <c r="H28" s="3"/>
      <c r="I28" s="3"/>
    </row>
    <row r="30" spans="1:10" x14ac:dyDescent="0.2">
      <c r="B30" s="156" t="s">
        <v>25</v>
      </c>
      <c r="C30" s="156"/>
      <c r="D30" s="156"/>
      <c r="E30" s="156"/>
      <c r="F30" s="156"/>
      <c r="G30" s="156"/>
      <c r="H30" s="156"/>
      <c r="I30" s="156"/>
      <c r="J30" s="156"/>
    </row>
    <row r="31" spans="1:10" x14ac:dyDescent="0.2">
      <c r="B31" s="3" t="s">
        <v>12</v>
      </c>
      <c r="C31" s="3" t="s">
        <v>19</v>
      </c>
      <c r="D31" s="3"/>
      <c r="E31" s="3"/>
      <c r="F31" s="3"/>
      <c r="G31" s="3"/>
      <c r="H31" s="3"/>
      <c r="I31" s="3"/>
      <c r="J31" s="3"/>
    </row>
    <row r="32" spans="1:10" x14ac:dyDescent="0.2">
      <c r="B32" s="3" t="s">
        <v>13</v>
      </c>
      <c r="C32" s="2">
        <v>43910</v>
      </c>
      <c r="D32" s="5">
        <v>0.41666666666666669</v>
      </c>
      <c r="E32" s="3"/>
      <c r="F32" s="3"/>
      <c r="G32" s="3"/>
      <c r="H32" s="3"/>
      <c r="I32" s="3"/>
      <c r="J32" s="3"/>
    </row>
    <row r="33" spans="1:11" x14ac:dyDescent="0.2">
      <c r="B33" s="3" t="s">
        <v>14</v>
      </c>
      <c r="C33" s="2">
        <v>43912</v>
      </c>
      <c r="D33" s="5">
        <v>0.8125</v>
      </c>
      <c r="E33" s="3"/>
      <c r="F33" s="3"/>
      <c r="G33" s="3"/>
      <c r="H33" s="3"/>
      <c r="I33" s="3"/>
      <c r="J33" s="3"/>
    </row>
    <row r="34" spans="1:11" ht="34" x14ac:dyDescent="0.2">
      <c r="B34" s="6"/>
      <c r="C34" s="6"/>
      <c r="D34" s="6" t="s">
        <v>9</v>
      </c>
      <c r="E34" s="6" t="s">
        <v>18</v>
      </c>
      <c r="F34" s="6" t="s">
        <v>20</v>
      </c>
      <c r="G34" s="6" t="s">
        <v>79</v>
      </c>
      <c r="H34" s="34" t="s">
        <v>100</v>
      </c>
      <c r="I34" s="6" t="s">
        <v>31</v>
      </c>
      <c r="J34" s="6" t="s">
        <v>26</v>
      </c>
    </row>
    <row r="35" spans="1:11" ht="16" customHeight="1" x14ac:dyDescent="0.2">
      <c r="A35">
        <v>1</v>
      </c>
      <c r="B35" s="3" t="s">
        <v>11</v>
      </c>
      <c r="C35" s="3" t="s">
        <v>16</v>
      </c>
      <c r="D35" s="10"/>
      <c r="E35" s="10"/>
      <c r="F35" s="10"/>
      <c r="G35" s="10"/>
      <c r="H35" s="10"/>
      <c r="I35" s="10"/>
      <c r="J35" s="10"/>
    </row>
    <row r="36" spans="1:11" x14ac:dyDescent="0.2">
      <c r="A36">
        <v>2</v>
      </c>
      <c r="B36" s="3" t="s">
        <v>17</v>
      </c>
      <c r="C36" s="3" t="s">
        <v>71</v>
      </c>
      <c r="D36" s="10">
        <v>16.7</v>
      </c>
      <c r="E36" s="10">
        <v>12</v>
      </c>
      <c r="F36" s="10">
        <f>I27</f>
        <v>23.692307692307693</v>
      </c>
      <c r="G36" s="10">
        <v>15</v>
      </c>
      <c r="H36" s="10">
        <f>52.39/12</f>
        <v>4.3658333333333337</v>
      </c>
      <c r="I36" s="10">
        <f>H22/12</f>
        <v>1.1111111111111109</v>
      </c>
      <c r="J36" s="10">
        <f>SUM(D36:I36)</f>
        <v>72.869252136752138</v>
      </c>
    </row>
    <row r="37" spans="1:11" x14ac:dyDescent="0.2">
      <c r="A37">
        <v>3</v>
      </c>
      <c r="B37" s="3" t="s">
        <v>17</v>
      </c>
      <c r="C37" s="3" t="s">
        <v>71</v>
      </c>
      <c r="D37" s="10">
        <v>16.7</v>
      </c>
      <c r="E37" s="10">
        <v>12</v>
      </c>
      <c r="F37" s="10">
        <f t="shared" ref="F37:F47" si="3">F36</f>
        <v>23.692307692307693</v>
      </c>
      <c r="G37" s="10">
        <v>15</v>
      </c>
      <c r="H37" s="10">
        <f t="shared" ref="H37:H47" si="4">52.39/12</f>
        <v>4.3658333333333337</v>
      </c>
      <c r="I37" s="10">
        <f>I36</f>
        <v>1.1111111111111109</v>
      </c>
      <c r="J37" s="10">
        <f t="shared" ref="J37:J47" si="5">SUM(D37:I37)</f>
        <v>72.869252136752138</v>
      </c>
    </row>
    <row r="38" spans="1:11" x14ac:dyDescent="0.2">
      <c r="A38">
        <v>4</v>
      </c>
      <c r="B38" s="3" t="s">
        <v>17</v>
      </c>
      <c r="C38" s="3" t="s">
        <v>71</v>
      </c>
      <c r="D38" s="10">
        <v>16.7</v>
      </c>
      <c r="E38" s="10">
        <v>12</v>
      </c>
      <c r="F38" s="10">
        <f t="shared" si="3"/>
        <v>23.692307692307693</v>
      </c>
      <c r="G38" s="10">
        <v>15</v>
      </c>
      <c r="H38" s="10">
        <f t="shared" si="4"/>
        <v>4.3658333333333337</v>
      </c>
      <c r="I38" s="10">
        <f t="shared" ref="I38:I47" si="6">I37</f>
        <v>1.1111111111111109</v>
      </c>
      <c r="J38" s="10">
        <f t="shared" si="5"/>
        <v>72.869252136752138</v>
      </c>
    </row>
    <row r="39" spans="1:11" x14ac:dyDescent="0.2">
      <c r="A39">
        <v>5</v>
      </c>
      <c r="B39" s="3" t="s">
        <v>17</v>
      </c>
      <c r="C39" s="3" t="s">
        <v>71</v>
      </c>
      <c r="D39" s="10">
        <v>16.7</v>
      </c>
      <c r="E39" s="10">
        <v>12</v>
      </c>
      <c r="F39" s="10">
        <f t="shared" si="3"/>
        <v>23.692307692307693</v>
      </c>
      <c r="G39" s="10">
        <v>15</v>
      </c>
      <c r="H39" s="10">
        <f t="shared" si="4"/>
        <v>4.3658333333333337</v>
      </c>
      <c r="I39" s="10">
        <f t="shared" si="6"/>
        <v>1.1111111111111109</v>
      </c>
      <c r="J39" s="10">
        <f t="shared" si="5"/>
        <v>72.869252136752138</v>
      </c>
    </row>
    <row r="40" spans="1:11" x14ac:dyDescent="0.2">
      <c r="A40" t="s">
        <v>62</v>
      </c>
      <c r="B40" s="3" t="s">
        <v>17</v>
      </c>
      <c r="C40" s="3" t="s">
        <v>71</v>
      </c>
      <c r="D40" s="10">
        <v>16.7</v>
      </c>
      <c r="E40" s="10">
        <v>12</v>
      </c>
      <c r="F40" s="10">
        <f t="shared" si="3"/>
        <v>23.692307692307693</v>
      </c>
      <c r="G40" s="10">
        <v>15</v>
      </c>
      <c r="H40" s="10">
        <f t="shared" si="4"/>
        <v>4.3658333333333337</v>
      </c>
      <c r="I40" s="10">
        <f t="shared" si="6"/>
        <v>1.1111111111111109</v>
      </c>
      <c r="J40" s="10">
        <f t="shared" si="5"/>
        <v>72.869252136752138</v>
      </c>
      <c r="K40" t="s">
        <v>83</v>
      </c>
    </row>
    <row r="41" spans="1:11" x14ac:dyDescent="0.2">
      <c r="A41" t="s">
        <v>62</v>
      </c>
      <c r="B41" s="3" t="s">
        <v>17</v>
      </c>
      <c r="C41" s="3" t="s">
        <v>71</v>
      </c>
      <c r="D41" s="10">
        <v>16.7</v>
      </c>
      <c r="E41" s="10">
        <v>12</v>
      </c>
      <c r="F41" s="10">
        <f t="shared" si="3"/>
        <v>23.692307692307693</v>
      </c>
      <c r="G41" s="10">
        <v>15</v>
      </c>
      <c r="H41" s="10">
        <f t="shared" si="4"/>
        <v>4.3658333333333337</v>
      </c>
      <c r="I41" s="10">
        <f t="shared" si="6"/>
        <v>1.1111111111111109</v>
      </c>
      <c r="J41" s="10">
        <f t="shared" si="5"/>
        <v>72.869252136752138</v>
      </c>
      <c r="K41" t="s">
        <v>83</v>
      </c>
    </row>
    <row r="42" spans="1:11" x14ac:dyDescent="0.2">
      <c r="A42" t="s">
        <v>63</v>
      </c>
      <c r="B42" s="3" t="s">
        <v>17</v>
      </c>
      <c r="C42" s="3" t="s">
        <v>71</v>
      </c>
      <c r="D42" s="10">
        <v>16.7</v>
      </c>
      <c r="E42" s="10">
        <v>12</v>
      </c>
      <c r="F42" s="10">
        <f t="shared" si="3"/>
        <v>23.692307692307693</v>
      </c>
      <c r="G42" s="10">
        <v>15</v>
      </c>
      <c r="H42" s="10">
        <f t="shared" si="4"/>
        <v>4.3658333333333337</v>
      </c>
      <c r="I42" s="10">
        <f t="shared" si="6"/>
        <v>1.1111111111111109</v>
      </c>
      <c r="J42" s="10">
        <f t="shared" si="5"/>
        <v>72.869252136752138</v>
      </c>
      <c r="K42" t="s">
        <v>84</v>
      </c>
    </row>
    <row r="43" spans="1:11" x14ac:dyDescent="0.2">
      <c r="A43">
        <v>9</v>
      </c>
      <c r="B43" s="3" t="s">
        <v>17</v>
      </c>
      <c r="C43" s="3" t="s">
        <v>71</v>
      </c>
      <c r="D43" s="10">
        <v>16.7</v>
      </c>
      <c r="E43" s="10">
        <v>12</v>
      </c>
      <c r="F43" s="10">
        <f t="shared" si="3"/>
        <v>23.692307692307693</v>
      </c>
      <c r="G43" s="10">
        <v>15</v>
      </c>
      <c r="H43" s="10">
        <f t="shared" si="4"/>
        <v>4.3658333333333337</v>
      </c>
      <c r="I43" s="10">
        <f t="shared" si="6"/>
        <v>1.1111111111111109</v>
      </c>
      <c r="J43" s="10">
        <f t="shared" si="5"/>
        <v>72.869252136752138</v>
      </c>
    </row>
    <row r="44" spans="1:11" x14ac:dyDescent="0.2">
      <c r="A44">
        <v>10</v>
      </c>
      <c r="B44" s="3" t="s">
        <v>17</v>
      </c>
      <c r="C44" s="3" t="s">
        <v>71</v>
      </c>
      <c r="D44" s="10">
        <v>16.7</v>
      </c>
      <c r="E44" s="10">
        <v>12</v>
      </c>
      <c r="F44" s="10">
        <f t="shared" si="3"/>
        <v>23.692307692307693</v>
      </c>
      <c r="G44" s="10">
        <v>15</v>
      </c>
      <c r="H44" s="10">
        <f t="shared" si="4"/>
        <v>4.3658333333333337</v>
      </c>
      <c r="I44" s="10">
        <f t="shared" si="6"/>
        <v>1.1111111111111109</v>
      </c>
      <c r="J44" s="10">
        <f t="shared" si="5"/>
        <v>72.869252136752138</v>
      </c>
    </row>
    <row r="45" spans="1:11" x14ac:dyDescent="0.2">
      <c r="A45">
        <v>11</v>
      </c>
      <c r="B45" s="3" t="s">
        <v>17</v>
      </c>
      <c r="C45" s="3" t="s">
        <v>71</v>
      </c>
      <c r="D45" s="10">
        <v>16.7</v>
      </c>
      <c r="E45" s="10">
        <v>12</v>
      </c>
      <c r="F45" s="10">
        <f t="shared" si="3"/>
        <v>23.692307692307693</v>
      </c>
      <c r="G45" s="10">
        <v>15</v>
      </c>
      <c r="H45" s="10">
        <f t="shared" si="4"/>
        <v>4.3658333333333337</v>
      </c>
      <c r="I45" s="10">
        <f t="shared" si="6"/>
        <v>1.1111111111111109</v>
      </c>
      <c r="J45" s="10">
        <f t="shared" si="5"/>
        <v>72.869252136752138</v>
      </c>
    </row>
    <row r="46" spans="1:11" x14ac:dyDescent="0.2">
      <c r="A46">
        <v>12</v>
      </c>
      <c r="B46" s="3" t="s">
        <v>17</v>
      </c>
      <c r="C46" s="3" t="s">
        <v>71</v>
      </c>
      <c r="D46" s="10">
        <v>16.7</v>
      </c>
      <c r="E46" s="10">
        <v>12</v>
      </c>
      <c r="F46" s="10">
        <f t="shared" si="3"/>
        <v>23.692307692307693</v>
      </c>
      <c r="G46" s="10">
        <v>15</v>
      </c>
      <c r="H46" s="10">
        <f t="shared" si="4"/>
        <v>4.3658333333333337</v>
      </c>
      <c r="I46" s="10">
        <f t="shared" si="6"/>
        <v>1.1111111111111109</v>
      </c>
      <c r="J46" s="10">
        <f t="shared" si="5"/>
        <v>72.869252136752138</v>
      </c>
    </row>
    <row r="47" spans="1:11" x14ac:dyDescent="0.2">
      <c r="A47">
        <v>13</v>
      </c>
      <c r="B47" s="3" t="s">
        <v>17</v>
      </c>
      <c r="C47" s="3" t="s">
        <v>71</v>
      </c>
      <c r="D47" s="10">
        <v>16.7</v>
      </c>
      <c r="E47" s="10">
        <v>12</v>
      </c>
      <c r="F47" s="10">
        <f t="shared" si="3"/>
        <v>23.692307692307693</v>
      </c>
      <c r="G47" s="10">
        <v>15</v>
      </c>
      <c r="H47" s="10">
        <f t="shared" si="4"/>
        <v>4.3658333333333337</v>
      </c>
      <c r="I47" s="10">
        <f t="shared" si="6"/>
        <v>1.1111111111111109</v>
      </c>
      <c r="J47" s="10">
        <f t="shared" si="5"/>
        <v>72.869252136752138</v>
      </c>
    </row>
    <row r="48" spans="1:11" x14ac:dyDescent="0.2">
      <c r="B48" s="3"/>
      <c r="C48" s="3"/>
      <c r="D48" s="10">
        <f>SUM(D35:D47)</f>
        <v>200.39999999999995</v>
      </c>
      <c r="E48" s="10">
        <f t="shared" ref="E48:J48" si="7">SUM(E35:E47)</f>
        <v>144</v>
      </c>
      <c r="F48" s="10">
        <f t="shared" si="7"/>
        <v>284.30769230769226</v>
      </c>
      <c r="G48" s="10">
        <f t="shared" si="7"/>
        <v>180</v>
      </c>
      <c r="H48" s="10">
        <f t="shared" si="7"/>
        <v>52.390000000000008</v>
      </c>
      <c r="I48" s="10">
        <f t="shared" si="7"/>
        <v>13.33333333333333</v>
      </c>
      <c r="J48" s="10">
        <f t="shared" si="7"/>
        <v>874.43102564102571</v>
      </c>
    </row>
    <row r="50" spans="2:12" x14ac:dyDescent="0.2">
      <c r="I50" s="33"/>
      <c r="J50" s="33" t="s">
        <v>92</v>
      </c>
      <c r="K50" s="33" t="s">
        <v>114</v>
      </c>
      <c r="L50" s="33"/>
    </row>
    <row r="51" spans="2:12" x14ac:dyDescent="0.2">
      <c r="B51" s="155" t="s">
        <v>36</v>
      </c>
      <c r="C51" s="155"/>
      <c r="D51" s="155"/>
      <c r="E51" s="155"/>
      <c r="I51" s="3" t="s">
        <v>113</v>
      </c>
      <c r="J51" s="26">
        <f>I22</f>
        <v>874.43333333333317</v>
      </c>
      <c r="K51" s="26">
        <f>J48</f>
        <v>874.43102564102571</v>
      </c>
      <c r="L51" s="26">
        <f>J51-K51</f>
        <v>2.30769230745409E-3</v>
      </c>
    </row>
    <row r="52" spans="2:12" x14ac:dyDescent="0.2">
      <c r="B52" s="3"/>
      <c r="C52" s="3" t="s">
        <v>7</v>
      </c>
      <c r="D52" s="3" t="s">
        <v>10</v>
      </c>
      <c r="E52" s="3" t="s">
        <v>33</v>
      </c>
      <c r="G52" t="s">
        <v>34</v>
      </c>
      <c r="H52" t="s">
        <v>33</v>
      </c>
      <c r="I52" s="3"/>
      <c r="J52" s="3"/>
      <c r="K52" s="3"/>
      <c r="L52" s="28" t="s">
        <v>115</v>
      </c>
    </row>
    <row r="53" spans="2:12" x14ac:dyDescent="0.2">
      <c r="B53" s="2">
        <v>43910</v>
      </c>
      <c r="C53" s="3" t="s">
        <v>81</v>
      </c>
      <c r="D53" s="3">
        <v>0</v>
      </c>
      <c r="E53" s="3"/>
      <c r="G53" t="s">
        <v>35</v>
      </c>
      <c r="H53">
        <f>10/60</f>
        <v>0.16666666666666666</v>
      </c>
    </row>
    <row r="54" spans="2:12" x14ac:dyDescent="0.2">
      <c r="B54" s="2">
        <v>43911</v>
      </c>
      <c r="C54" s="3" t="s">
        <v>82</v>
      </c>
      <c r="D54" s="3" t="s">
        <v>32</v>
      </c>
      <c r="E54" s="10">
        <f>10+20*H53</f>
        <v>13.333333333333332</v>
      </c>
    </row>
    <row r="55" spans="2:12" x14ac:dyDescent="0.2">
      <c r="B55" s="3"/>
      <c r="C55" s="3"/>
      <c r="D55" s="3"/>
      <c r="E55" s="10">
        <f>SUM(E54:E54)</f>
        <v>13.333333333333332</v>
      </c>
    </row>
  </sheetData>
  <mergeCells count="3">
    <mergeCell ref="B4:I4"/>
    <mergeCell ref="B30:J30"/>
    <mergeCell ref="B51:E5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P68"/>
  <sheetViews>
    <sheetView topLeftCell="A15" workbookViewId="0">
      <selection activeCell="I17" sqref="I17"/>
    </sheetView>
  </sheetViews>
  <sheetFormatPr baseColWidth="10" defaultColWidth="11" defaultRowHeight="16" x14ac:dyDescent="0.2"/>
  <cols>
    <col min="1" max="1" width="7.83203125" customWidth="1"/>
    <col min="3" max="3" width="14.5" bestFit="1" customWidth="1"/>
    <col min="4" max="4" width="12" bestFit="1" customWidth="1"/>
    <col min="5" max="5" width="11.1640625" bestFit="1" customWidth="1"/>
    <col min="8" max="8" width="12.83203125" bestFit="1" customWidth="1"/>
    <col min="9" max="10" width="11.1640625" bestFit="1" customWidth="1"/>
    <col min="11" max="11" width="15.83203125" customWidth="1"/>
    <col min="12" max="12" width="11.1640625" bestFit="1" customWidth="1"/>
    <col min="13" max="13" width="17.1640625" customWidth="1"/>
    <col min="14" max="14" width="11.1640625" bestFit="1" customWidth="1"/>
  </cols>
  <sheetData>
    <row r="3" spans="1:16" x14ac:dyDescent="0.2">
      <c r="M3" s="48"/>
      <c r="N3" s="8"/>
    </row>
    <row r="4" spans="1:16" ht="19" x14ac:dyDescent="0.25">
      <c r="B4" s="157" t="s">
        <v>122</v>
      </c>
      <c r="C4" s="157"/>
      <c r="D4" s="157"/>
      <c r="E4" s="157"/>
      <c r="F4" s="157"/>
      <c r="G4" s="157"/>
      <c r="H4" s="157"/>
      <c r="I4" s="157"/>
      <c r="K4" t="s">
        <v>102</v>
      </c>
      <c r="M4" s="48"/>
      <c r="N4" s="8"/>
    </row>
    <row r="5" spans="1:16" x14ac:dyDescent="0.2">
      <c r="B5" s="3" t="s">
        <v>12</v>
      </c>
      <c r="C5" s="35" t="s">
        <v>123</v>
      </c>
      <c r="D5" s="35"/>
      <c r="E5" s="3"/>
      <c r="F5" s="158" t="s">
        <v>130</v>
      </c>
      <c r="G5" s="159"/>
      <c r="H5" s="3"/>
      <c r="I5" s="3"/>
      <c r="K5" s="3" t="s">
        <v>11</v>
      </c>
      <c r="L5" s="3" t="s">
        <v>16</v>
      </c>
      <c r="M5" s="48"/>
      <c r="N5" t="s">
        <v>107</v>
      </c>
    </row>
    <row r="6" spans="1:16" x14ac:dyDescent="0.2">
      <c r="B6" s="3" t="s">
        <v>13</v>
      </c>
      <c r="C6" s="36">
        <v>44063</v>
      </c>
      <c r="D6" s="37">
        <v>0.41666666666666669</v>
      </c>
      <c r="E6" s="3" t="s">
        <v>127</v>
      </c>
      <c r="F6" s="1">
        <v>0.625</v>
      </c>
      <c r="G6" t="s">
        <v>128</v>
      </c>
      <c r="H6" s="3" t="s">
        <v>124</v>
      </c>
      <c r="I6" s="3" t="s">
        <v>125</v>
      </c>
      <c r="K6" s="3" t="s">
        <v>103</v>
      </c>
      <c r="L6" s="3" t="s">
        <v>2</v>
      </c>
      <c r="N6" t="s">
        <v>105</v>
      </c>
    </row>
    <row r="7" spans="1:16" x14ac:dyDescent="0.2">
      <c r="B7" s="3" t="s">
        <v>14</v>
      </c>
      <c r="C7" s="36">
        <v>44071</v>
      </c>
      <c r="D7" s="37">
        <v>0.9375</v>
      </c>
      <c r="E7" s="3" t="s">
        <v>131</v>
      </c>
      <c r="F7" s="5">
        <v>0.79166666666666663</v>
      </c>
      <c r="G7" s="3" t="s">
        <v>129</v>
      </c>
      <c r="H7" s="3" t="s">
        <v>138</v>
      </c>
      <c r="I7" s="3" t="s">
        <v>137</v>
      </c>
      <c r="K7" s="3" t="s">
        <v>73</v>
      </c>
      <c r="L7" s="3" t="s">
        <v>3</v>
      </c>
      <c r="N7" t="s">
        <v>106</v>
      </c>
    </row>
    <row r="8" spans="1:16" x14ac:dyDescent="0.2">
      <c r="B8" s="6"/>
      <c r="C8" s="6"/>
      <c r="D8" s="6" t="s">
        <v>9</v>
      </c>
      <c r="E8" s="6" t="s">
        <v>18</v>
      </c>
      <c r="F8" s="6" t="s">
        <v>20</v>
      </c>
      <c r="G8" s="6" t="s">
        <v>79</v>
      </c>
      <c r="H8" s="6" t="s">
        <v>31</v>
      </c>
      <c r="I8" s="6" t="s">
        <v>26</v>
      </c>
      <c r="K8" s="3" t="s">
        <v>63</v>
      </c>
      <c r="L8" s="3" t="s">
        <v>4</v>
      </c>
    </row>
    <row r="9" spans="1:16" x14ac:dyDescent="0.2">
      <c r="B9" s="3" t="s">
        <v>11</v>
      </c>
      <c r="C9" s="3" t="s">
        <v>16</v>
      </c>
      <c r="D9" s="10">
        <f>C27+D27</f>
        <v>432.97587131367294</v>
      </c>
      <c r="E9" s="10">
        <v>240</v>
      </c>
      <c r="F9" s="10">
        <v>165</v>
      </c>
      <c r="G9" s="10"/>
      <c r="H9" s="10">
        <f>F68+E68</f>
        <v>386.64</v>
      </c>
      <c r="I9" s="10">
        <f>SUM(D9:H9)</f>
        <v>1224.6158713136729</v>
      </c>
      <c r="K9" s="3" t="s">
        <v>104</v>
      </c>
      <c r="L9" s="3" t="s">
        <v>5</v>
      </c>
    </row>
    <row r="10" spans="1:16" x14ac:dyDescent="0.2">
      <c r="B10" s="3" t="s">
        <v>17</v>
      </c>
      <c r="C10" s="3" t="s">
        <v>2</v>
      </c>
      <c r="D10" s="10">
        <f>D9</f>
        <v>432.97587131367294</v>
      </c>
      <c r="E10" s="10">
        <v>240</v>
      </c>
      <c r="F10" s="10">
        <v>165</v>
      </c>
      <c r="G10" s="10">
        <v>80</v>
      </c>
      <c r="H10" s="10"/>
      <c r="I10" s="10">
        <f>SUM(D10:G10)</f>
        <v>917.975871313673</v>
      </c>
    </row>
    <row r="11" spans="1:16" x14ac:dyDescent="0.2">
      <c r="B11" s="3" t="s">
        <v>17</v>
      </c>
      <c r="C11" s="3" t="s">
        <v>3</v>
      </c>
      <c r="D11" s="10">
        <f t="shared" ref="D11:D13" si="0">D10</f>
        <v>432.97587131367294</v>
      </c>
      <c r="E11" s="10">
        <v>240</v>
      </c>
      <c r="F11" s="10">
        <v>165</v>
      </c>
      <c r="G11" s="10">
        <v>80</v>
      </c>
      <c r="H11" s="10"/>
      <c r="I11" s="10">
        <f>SUM(D11:G11)</f>
        <v>917.975871313673</v>
      </c>
    </row>
    <row r="12" spans="1:16" x14ac:dyDescent="0.2">
      <c r="B12" s="3" t="s">
        <v>17</v>
      </c>
      <c r="C12" s="3" t="s">
        <v>4</v>
      </c>
      <c r="D12" s="10">
        <f t="shared" si="0"/>
        <v>432.97587131367294</v>
      </c>
      <c r="E12" s="10">
        <v>240</v>
      </c>
      <c r="F12" s="10">
        <v>165</v>
      </c>
      <c r="G12" s="10">
        <v>80</v>
      </c>
      <c r="H12" s="10"/>
      <c r="I12" s="10">
        <f>SUM(D12:G12)</f>
        <v>917.975871313673</v>
      </c>
    </row>
    <row r="13" spans="1:16" x14ac:dyDescent="0.2">
      <c r="A13" s="11"/>
      <c r="B13" s="3" t="s">
        <v>17</v>
      </c>
      <c r="C13" s="3" t="s">
        <v>5</v>
      </c>
      <c r="D13" s="10">
        <f t="shared" si="0"/>
        <v>432.97587131367294</v>
      </c>
      <c r="E13" s="10">
        <v>240</v>
      </c>
      <c r="F13" s="10">
        <v>165</v>
      </c>
      <c r="G13" s="10">
        <v>80</v>
      </c>
      <c r="H13" s="10"/>
      <c r="I13" s="10">
        <f>SUM(D13:G13)</f>
        <v>917.975871313673</v>
      </c>
    </row>
    <row r="14" spans="1:16" x14ac:dyDescent="0.2">
      <c r="A14" s="11"/>
      <c r="B14" s="3"/>
      <c r="C14" s="3"/>
      <c r="D14" s="10">
        <f>SUM(D9:D13)</f>
        <v>2164.8793565683645</v>
      </c>
      <c r="E14" s="10">
        <f>SUM(E9:E13)</f>
        <v>1200</v>
      </c>
      <c r="F14" s="10">
        <f>SUM(F9:F13)</f>
        <v>825</v>
      </c>
      <c r="G14" s="10">
        <f>SUM(G9:G13)</f>
        <v>320</v>
      </c>
      <c r="H14" s="10">
        <f>SUM(H9:H13)</f>
        <v>386.64</v>
      </c>
      <c r="I14" s="10">
        <f>SUM(D14:H14)</f>
        <v>4896.5193565683649</v>
      </c>
    </row>
    <row r="15" spans="1:16" x14ac:dyDescent="0.2">
      <c r="A15" s="11"/>
    </row>
    <row r="16" spans="1:16" x14ac:dyDescent="0.2">
      <c r="A16" s="11"/>
      <c r="B16" s="7" t="s">
        <v>15</v>
      </c>
      <c r="C16" s="7" t="s">
        <v>60</v>
      </c>
      <c r="D16" s="7" t="s">
        <v>126</v>
      </c>
      <c r="F16" s="7" t="s">
        <v>8</v>
      </c>
      <c r="G16" s="7" t="s">
        <v>60</v>
      </c>
      <c r="H16" s="7" t="s">
        <v>126</v>
      </c>
      <c r="J16" s="7" t="s">
        <v>21</v>
      </c>
      <c r="K16" s="7" t="s">
        <v>72</v>
      </c>
      <c r="L16" s="7" t="s">
        <v>133</v>
      </c>
      <c r="M16" s="9"/>
      <c r="N16" s="40" t="s">
        <v>108</v>
      </c>
      <c r="O16" s="40"/>
      <c r="P16" s="40"/>
    </row>
    <row r="17" spans="1:13" x14ac:dyDescent="0.2">
      <c r="A17" s="11"/>
      <c r="B17" s="2">
        <v>44063</v>
      </c>
      <c r="C17" s="43">
        <v>190</v>
      </c>
      <c r="D17" s="41"/>
      <c r="F17" s="2">
        <v>44063</v>
      </c>
      <c r="G17" s="10"/>
      <c r="H17" s="3"/>
      <c r="J17" s="2" t="s">
        <v>22</v>
      </c>
      <c r="K17" s="3">
        <v>500</v>
      </c>
      <c r="L17" s="2"/>
      <c r="M17" s="9"/>
    </row>
    <row r="18" spans="1:13" x14ac:dyDescent="0.2">
      <c r="B18" s="2">
        <v>44064</v>
      </c>
      <c r="C18" s="43">
        <v>380</v>
      </c>
      <c r="D18" s="41"/>
      <c r="F18" s="2">
        <v>44064</v>
      </c>
      <c r="G18" s="10">
        <v>30</v>
      </c>
      <c r="H18" s="3"/>
      <c r="J18" s="4">
        <v>0.35</v>
      </c>
      <c r="K18" s="4">
        <f>J18*K17</f>
        <v>175</v>
      </c>
      <c r="L18" s="4"/>
      <c r="M18" s="9"/>
    </row>
    <row r="19" spans="1:13" x14ac:dyDescent="0.2">
      <c r="B19" s="2">
        <v>44065</v>
      </c>
      <c r="C19" s="43">
        <v>380</v>
      </c>
      <c r="D19" s="41"/>
      <c r="F19" s="2">
        <v>44065</v>
      </c>
      <c r="G19" s="10">
        <v>30</v>
      </c>
      <c r="H19" s="3"/>
      <c r="J19" s="2" t="s">
        <v>23</v>
      </c>
      <c r="K19" s="39">
        <f>K18/5</f>
        <v>35</v>
      </c>
      <c r="L19" s="38">
        <v>130</v>
      </c>
      <c r="M19" s="9"/>
    </row>
    <row r="20" spans="1:13" x14ac:dyDescent="0.2">
      <c r="B20" s="2">
        <v>44066</v>
      </c>
      <c r="C20" s="43">
        <v>380</v>
      </c>
      <c r="D20" s="41"/>
      <c r="F20" s="2">
        <v>44066</v>
      </c>
      <c r="G20" s="10">
        <v>30</v>
      </c>
      <c r="H20" s="3"/>
      <c r="J20" s="2" t="s">
        <v>26</v>
      </c>
      <c r="K20" s="162">
        <f>K19+L19</f>
        <v>165</v>
      </c>
      <c r="L20" s="161"/>
      <c r="M20" s="9"/>
    </row>
    <row r="21" spans="1:13" x14ac:dyDescent="0.2">
      <c r="B21" s="2">
        <v>44067</v>
      </c>
      <c r="C21" s="43">
        <v>380</v>
      </c>
      <c r="D21" s="41"/>
      <c r="F21" s="2">
        <v>44067</v>
      </c>
      <c r="G21" s="10">
        <v>30</v>
      </c>
      <c r="H21" s="3"/>
      <c r="J21" s="160" t="s">
        <v>134</v>
      </c>
      <c r="K21" s="161"/>
      <c r="L21" s="10">
        <f>K20/2</f>
        <v>82.5</v>
      </c>
      <c r="M21" s="9"/>
    </row>
    <row r="22" spans="1:13" x14ac:dyDescent="0.2">
      <c r="B22" s="2">
        <v>44068</v>
      </c>
      <c r="C22" s="43">
        <v>380</v>
      </c>
      <c r="D22" s="41"/>
      <c r="F22" s="2">
        <v>44068</v>
      </c>
      <c r="G22" s="10">
        <v>30</v>
      </c>
      <c r="H22" s="3"/>
      <c r="J22" s="160" t="s">
        <v>135</v>
      </c>
      <c r="K22" s="161"/>
      <c r="L22" s="10">
        <f>L21</f>
        <v>82.5</v>
      </c>
      <c r="M22" s="9"/>
    </row>
    <row r="23" spans="1:13" x14ac:dyDescent="0.2">
      <c r="B23" s="2">
        <v>44069</v>
      </c>
      <c r="C23" s="43">
        <v>380</v>
      </c>
      <c r="D23" s="41"/>
      <c r="F23" s="2">
        <v>44069</v>
      </c>
      <c r="G23" s="10">
        <v>30</v>
      </c>
      <c r="H23" s="10"/>
      <c r="J23" s="2"/>
      <c r="K23" s="2"/>
      <c r="L23" s="2"/>
      <c r="M23" s="9"/>
    </row>
    <row r="24" spans="1:13" x14ac:dyDescent="0.2">
      <c r="B24" s="2">
        <v>44070</v>
      </c>
      <c r="C24" s="41"/>
      <c r="D24" s="43">
        <v>380</v>
      </c>
      <c r="F24" s="2">
        <v>44070</v>
      </c>
      <c r="G24" s="10"/>
      <c r="H24" s="10">
        <v>30</v>
      </c>
      <c r="J24" s="2"/>
      <c r="K24" s="2"/>
      <c r="L24" s="2"/>
      <c r="M24" s="9"/>
    </row>
    <row r="25" spans="1:13" x14ac:dyDescent="0.2">
      <c r="B25" s="2">
        <v>44071</v>
      </c>
      <c r="C25" s="41"/>
      <c r="D25" s="43">
        <v>380</v>
      </c>
      <c r="F25" s="2">
        <v>44071</v>
      </c>
      <c r="G25" s="10"/>
      <c r="H25" s="10">
        <v>30</v>
      </c>
      <c r="J25" s="2"/>
      <c r="K25" s="2"/>
      <c r="L25" s="2"/>
      <c r="M25" s="9"/>
    </row>
    <row r="26" spans="1:13" x14ac:dyDescent="0.2">
      <c r="B26" s="3"/>
      <c r="C26" s="42">
        <f>SUM(C17:C25)</f>
        <v>2470</v>
      </c>
      <c r="D26" s="42">
        <f>380*2</f>
        <v>760</v>
      </c>
      <c r="F26" s="3"/>
      <c r="G26" s="38">
        <f>SUM(G17:G25)</f>
        <v>180</v>
      </c>
      <c r="H26" s="38">
        <f>SUM(H17:H25)</f>
        <v>60</v>
      </c>
      <c r="J26" s="3"/>
      <c r="K26" s="3"/>
      <c r="L26" s="3"/>
      <c r="M26" s="9"/>
    </row>
    <row r="27" spans="1:13" x14ac:dyDescent="0.2">
      <c r="B27" s="3" t="s">
        <v>132</v>
      </c>
      <c r="C27" s="44">
        <f>C26/7.46</f>
        <v>331.09919571045577</v>
      </c>
      <c r="D27" s="38">
        <f>D26/7.46</f>
        <v>101.87667560321717</v>
      </c>
      <c r="F27" s="3"/>
      <c r="G27" s="47"/>
      <c r="H27" s="3"/>
      <c r="J27" s="8"/>
      <c r="K27" s="8"/>
      <c r="L27" s="8"/>
      <c r="M27" s="8"/>
    </row>
    <row r="28" spans="1:13" s="45" customFormat="1" x14ac:dyDescent="0.2">
      <c r="B28" s="9"/>
      <c r="C28" s="46"/>
      <c r="D28" s="46"/>
      <c r="F28" s="9"/>
      <c r="G28" s="46"/>
      <c r="J28" s="9"/>
      <c r="K28" s="9"/>
      <c r="L28" s="9"/>
      <c r="M28" s="9"/>
    </row>
    <row r="30" spans="1:13" x14ac:dyDescent="0.2">
      <c r="B30" s="156" t="s">
        <v>136</v>
      </c>
      <c r="C30" s="156"/>
      <c r="D30" s="156"/>
      <c r="E30" s="156"/>
      <c r="F30" s="156"/>
      <c r="G30" s="156"/>
      <c r="H30" s="156"/>
      <c r="I30" s="156"/>
      <c r="J30" s="156"/>
      <c r="K30" s="27"/>
      <c r="L30" s="27"/>
    </row>
    <row r="31" spans="1:13" x14ac:dyDescent="0.2">
      <c r="B31" s="3" t="s">
        <v>12</v>
      </c>
      <c r="C31" s="35" t="s">
        <v>123</v>
      </c>
      <c r="D31" s="35"/>
      <c r="E31" s="3"/>
      <c r="F31" s="158" t="s">
        <v>130</v>
      </c>
      <c r="G31" s="159"/>
      <c r="H31" s="3"/>
      <c r="I31" s="3"/>
      <c r="J31" s="3"/>
      <c r="K31" s="9"/>
      <c r="L31" s="9"/>
    </row>
    <row r="32" spans="1:13" x14ac:dyDescent="0.2">
      <c r="B32" s="3" t="s">
        <v>13</v>
      </c>
      <c r="C32" s="36">
        <v>44063</v>
      </c>
      <c r="D32" s="37">
        <v>0.41666666666666669</v>
      </c>
      <c r="E32" s="3" t="s">
        <v>127</v>
      </c>
      <c r="F32" s="1">
        <v>0.625</v>
      </c>
      <c r="G32" t="s">
        <v>128</v>
      </c>
      <c r="H32" s="3" t="s">
        <v>124</v>
      </c>
      <c r="I32" s="3" t="s">
        <v>125</v>
      </c>
      <c r="J32" s="3"/>
      <c r="K32" s="9"/>
      <c r="L32" s="9"/>
    </row>
    <row r="33" spans="2:12" x14ac:dyDescent="0.2">
      <c r="B33" s="3" t="s">
        <v>14</v>
      </c>
      <c r="C33" s="36">
        <v>44071</v>
      </c>
      <c r="D33" s="37">
        <v>0.9375</v>
      </c>
      <c r="E33" s="3" t="s">
        <v>131</v>
      </c>
      <c r="F33" s="5">
        <v>0.79166666666666663</v>
      </c>
      <c r="G33" s="3" t="s">
        <v>129</v>
      </c>
      <c r="H33" s="3"/>
      <c r="I33" s="3"/>
      <c r="J33" s="3"/>
      <c r="K33" s="9"/>
      <c r="L33" s="9"/>
    </row>
    <row r="34" spans="2:12" ht="34" x14ac:dyDescent="0.2">
      <c r="B34" s="6"/>
      <c r="C34" s="6"/>
      <c r="D34" s="6" t="s">
        <v>9</v>
      </c>
      <c r="E34" s="6" t="s">
        <v>18</v>
      </c>
      <c r="F34" s="6" t="s">
        <v>20</v>
      </c>
      <c r="G34" s="6"/>
      <c r="H34" s="34" t="s">
        <v>100</v>
      </c>
      <c r="I34" s="6" t="s">
        <v>31</v>
      </c>
      <c r="J34" s="6" t="s">
        <v>26</v>
      </c>
      <c r="K34" s="9"/>
      <c r="L34" s="9"/>
    </row>
    <row r="35" spans="2:12" ht="16" customHeight="1" x14ac:dyDescent="0.2">
      <c r="B35" s="3" t="s">
        <v>11</v>
      </c>
      <c r="C35" s="3" t="s">
        <v>16</v>
      </c>
      <c r="D35" s="10"/>
      <c r="E35" s="10"/>
      <c r="F35" s="10"/>
      <c r="G35" s="10"/>
      <c r="H35" s="10" t="s">
        <v>80</v>
      </c>
      <c r="I35" s="10"/>
      <c r="J35" s="10"/>
      <c r="K35" s="23"/>
      <c r="L35" s="23"/>
    </row>
    <row r="36" spans="2:12" x14ac:dyDescent="0.2">
      <c r="B36" s="3" t="s">
        <v>17</v>
      </c>
      <c r="C36" s="3" t="s">
        <v>2</v>
      </c>
      <c r="D36" s="10">
        <f>C27</f>
        <v>331.09919571045577</v>
      </c>
      <c r="E36" s="10">
        <v>180</v>
      </c>
      <c r="F36" s="10">
        <v>82.5</v>
      </c>
      <c r="G36" s="10"/>
      <c r="H36" s="10">
        <f>(C27+G26+L21)/4</f>
        <v>148.39979892761394</v>
      </c>
      <c r="I36" s="10">
        <f>E68/4</f>
        <v>72.49499999999999</v>
      </c>
      <c r="J36" s="10">
        <f>SUM(D36:I36)</f>
        <v>814.49399463806969</v>
      </c>
      <c r="K36" t="s">
        <v>74</v>
      </c>
    </row>
    <row r="37" spans="2:12" x14ac:dyDescent="0.2">
      <c r="B37" s="3" t="s">
        <v>17</v>
      </c>
      <c r="C37" s="3" t="s">
        <v>3</v>
      </c>
      <c r="D37" s="10">
        <f>D36</f>
        <v>331.09919571045577</v>
      </c>
      <c r="E37" s="10">
        <v>180</v>
      </c>
      <c r="F37" s="10">
        <v>82.5</v>
      </c>
      <c r="G37" s="10"/>
      <c r="H37" s="10">
        <f>H36</f>
        <v>148.39979892761394</v>
      </c>
      <c r="I37" s="10">
        <f>I36</f>
        <v>72.49499999999999</v>
      </c>
      <c r="J37" s="10">
        <f t="shared" ref="J37:J40" si="1">SUM(D37:I37)</f>
        <v>814.49399463806969</v>
      </c>
      <c r="K37" s="49" t="s">
        <v>75</v>
      </c>
    </row>
    <row r="38" spans="2:12" x14ac:dyDescent="0.2">
      <c r="B38" s="3" t="s">
        <v>17</v>
      </c>
      <c r="C38" s="3" t="s">
        <v>4</v>
      </c>
      <c r="D38" s="10">
        <f t="shared" ref="D38:D39" si="2">D37</f>
        <v>331.09919571045577</v>
      </c>
      <c r="E38" s="10">
        <v>180</v>
      </c>
      <c r="F38" s="10">
        <v>82.5</v>
      </c>
      <c r="G38" s="10"/>
      <c r="H38" s="10">
        <f t="shared" ref="H38:I39" si="3">H37</f>
        <v>148.39979892761394</v>
      </c>
      <c r="I38" s="10">
        <f t="shared" si="3"/>
        <v>72.49499999999999</v>
      </c>
      <c r="J38" s="10">
        <f t="shared" si="1"/>
        <v>814.49399463806969</v>
      </c>
      <c r="K38" t="s">
        <v>76</v>
      </c>
    </row>
    <row r="39" spans="2:12" x14ac:dyDescent="0.2">
      <c r="B39" s="3" t="s">
        <v>17</v>
      </c>
      <c r="C39" s="3" t="s">
        <v>5</v>
      </c>
      <c r="D39" s="10">
        <f t="shared" si="2"/>
        <v>331.09919571045577</v>
      </c>
      <c r="E39" s="10">
        <v>180</v>
      </c>
      <c r="F39" s="10">
        <v>82.5</v>
      </c>
      <c r="G39" s="10"/>
      <c r="H39" s="10">
        <f t="shared" si="3"/>
        <v>148.39979892761394</v>
      </c>
      <c r="I39" s="10">
        <f t="shared" si="3"/>
        <v>72.49499999999999</v>
      </c>
      <c r="J39" s="10">
        <f t="shared" si="1"/>
        <v>814.49399463806969</v>
      </c>
      <c r="K39" t="s">
        <v>77</v>
      </c>
    </row>
    <row r="40" spans="2:12" x14ac:dyDescent="0.2">
      <c r="B40" s="3"/>
      <c r="C40" s="3"/>
      <c r="D40" s="10">
        <f>SUM(D35:D39)</f>
        <v>1324.3967828418231</v>
      </c>
      <c r="E40" s="10">
        <f>SUM(E35:E39)</f>
        <v>720</v>
      </c>
      <c r="F40" s="10">
        <f>SUM(F35:F39)</f>
        <v>330</v>
      </c>
      <c r="G40" s="10"/>
      <c r="H40" s="10">
        <f>SUM(H35:H39)</f>
        <v>593.59919571045577</v>
      </c>
      <c r="I40" s="10">
        <f>SUM(I35:I39)</f>
        <v>289.97999999999996</v>
      </c>
      <c r="J40" s="10">
        <f t="shared" si="1"/>
        <v>3257.9759785522788</v>
      </c>
      <c r="K40" s="23"/>
      <c r="L40" s="23"/>
    </row>
    <row r="42" spans="2:12" x14ac:dyDescent="0.2">
      <c r="B42" s="156" t="s">
        <v>139</v>
      </c>
      <c r="C42" s="156"/>
      <c r="D42" s="156"/>
      <c r="E42" s="156"/>
      <c r="F42" s="156"/>
      <c r="G42" s="156"/>
      <c r="H42" s="156"/>
      <c r="I42" s="156"/>
      <c r="J42" s="156"/>
    </row>
    <row r="43" spans="2:12" x14ac:dyDescent="0.2">
      <c r="B43" s="3" t="s">
        <v>12</v>
      </c>
      <c r="C43" s="35" t="s">
        <v>123</v>
      </c>
      <c r="D43" s="35"/>
      <c r="E43" s="3"/>
      <c r="F43" s="158" t="s">
        <v>130</v>
      </c>
      <c r="G43" s="159"/>
      <c r="H43" s="3"/>
      <c r="I43" s="3"/>
      <c r="J43" s="3"/>
    </row>
    <row r="44" spans="2:12" x14ac:dyDescent="0.2">
      <c r="B44" s="3" t="s">
        <v>13</v>
      </c>
      <c r="C44" s="36">
        <v>44063</v>
      </c>
      <c r="D44" s="37">
        <v>0.41666666666666669</v>
      </c>
      <c r="E44" s="3" t="s">
        <v>127</v>
      </c>
      <c r="F44" s="1">
        <v>0.625</v>
      </c>
      <c r="G44" t="s">
        <v>128</v>
      </c>
      <c r="H44" s="3"/>
      <c r="I44" s="3"/>
      <c r="J44" s="3"/>
    </row>
    <row r="45" spans="2:12" x14ac:dyDescent="0.2">
      <c r="B45" s="3" t="s">
        <v>14</v>
      </c>
      <c r="C45" s="36">
        <v>44071</v>
      </c>
      <c r="D45" s="37">
        <v>0.9375</v>
      </c>
      <c r="E45" s="3" t="s">
        <v>131</v>
      </c>
      <c r="F45" s="5">
        <v>0.79166666666666663</v>
      </c>
      <c r="G45" s="3" t="s">
        <v>129</v>
      </c>
      <c r="H45" s="3" t="s">
        <v>138</v>
      </c>
      <c r="I45" s="3" t="s">
        <v>137</v>
      </c>
      <c r="J45" s="3"/>
    </row>
    <row r="46" spans="2:12" ht="34" x14ac:dyDescent="0.2">
      <c r="B46" s="6"/>
      <c r="C46" s="6"/>
      <c r="D46" s="6" t="s">
        <v>9</v>
      </c>
      <c r="E46" s="6" t="s">
        <v>18</v>
      </c>
      <c r="F46" s="6" t="s">
        <v>20</v>
      </c>
      <c r="G46" s="6" t="s">
        <v>79</v>
      </c>
      <c r="H46" s="34" t="s">
        <v>100</v>
      </c>
      <c r="I46" s="6" t="s">
        <v>31</v>
      </c>
      <c r="J46" s="6" t="s">
        <v>26</v>
      </c>
    </row>
    <row r="47" spans="2:12" x14ac:dyDescent="0.2">
      <c r="B47" s="3" t="s">
        <v>11</v>
      </c>
      <c r="C47" s="3" t="s">
        <v>16</v>
      </c>
      <c r="D47" s="10"/>
      <c r="E47" s="10"/>
      <c r="F47" s="10"/>
      <c r="G47" s="10"/>
      <c r="H47" s="10" t="s">
        <v>80</v>
      </c>
      <c r="I47" s="10"/>
      <c r="J47" s="10"/>
    </row>
    <row r="48" spans="2:12" x14ac:dyDescent="0.2">
      <c r="B48" s="3" t="s">
        <v>17</v>
      </c>
      <c r="C48" s="3" t="s">
        <v>2</v>
      </c>
      <c r="D48" s="10">
        <f>D27</f>
        <v>101.87667560321717</v>
      </c>
      <c r="E48" s="10">
        <f>H26</f>
        <v>60</v>
      </c>
      <c r="F48" s="10">
        <v>82.5</v>
      </c>
      <c r="G48" s="10">
        <v>80</v>
      </c>
      <c r="H48" s="10">
        <f>(D27+H26+L22)/4</f>
        <v>61.094168900804291</v>
      </c>
      <c r="I48" s="10">
        <f>F68/4</f>
        <v>24.164999999999999</v>
      </c>
      <c r="J48" s="10">
        <f>SUM(D48:I48)</f>
        <v>409.63584450402146</v>
      </c>
      <c r="K48" t="s">
        <v>74</v>
      </c>
    </row>
    <row r="49" spans="2:14" x14ac:dyDescent="0.2">
      <c r="B49" s="3" t="s">
        <v>17</v>
      </c>
      <c r="C49" s="3" t="s">
        <v>3</v>
      </c>
      <c r="D49" s="10">
        <f>D48</f>
        <v>101.87667560321717</v>
      </c>
      <c r="E49" s="10">
        <v>60</v>
      </c>
      <c r="F49" s="10">
        <v>82.5</v>
      </c>
      <c r="G49" s="10">
        <v>80</v>
      </c>
      <c r="H49" s="10">
        <f>H48</f>
        <v>61.094168900804291</v>
      </c>
      <c r="I49" s="10">
        <f>I48</f>
        <v>24.164999999999999</v>
      </c>
      <c r="J49" s="10">
        <f t="shared" ref="J49:J52" si="4">SUM(D49:I49)</f>
        <v>409.63584450402146</v>
      </c>
      <c r="K49" s="49" t="s">
        <v>77</v>
      </c>
    </row>
    <row r="50" spans="2:14" x14ac:dyDescent="0.2">
      <c r="B50" s="3" t="s">
        <v>17</v>
      </c>
      <c r="C50" s="3" t="s">
        <v>4</v>
      </c>
      <c r="D50" s="10">
        <f t="shared" ref="D50:D51" si="5">D49</f>
        <v>101.87667560321717</v>
      </c>
      <c r="E50" s="10">
        <v>60</v>
      </c>
      <c r="F50" s="10">
        <v>82.5</v>
      </c>
      <c r="G50" s="10">
        <v>80</v>
      </c>
      <c r="H50" s="10">
        <f t="shared" ref="H50:H51" si="6">H49</f>
        <v>61.094168900804291</v>
      </c>
      <c r="I50" s="10">
        <f t="shared" ref="I50:I51" si="7">I49</f>
        <v>24.164999999999999</v>
      </c>
      <c r="J50" s="10">
        <f t="shared" si="4"/>
        <v>409.63584450402146</v>
      </c>
      <c r="K50" t="s">
        <v>76</v>
      </c>
    </row>
    <row r="51" spans="2:14" x14ac:dyDescent="0.2">
      <c r="B51" s="3" t="s">
        <v>17</v>
      </c>
      <c r="C51" s="3" t="s">
        <v>5</v>
      </c>
      <c r="D51" s="10">
        <f t="shared" si="5"/>
        <v>101.87667560321717</v>
      </c>
      <c r="E51" s="10">
        <v>60</v>
      </c>
      <c r="F51" s="10">
        <v>82.5</v>
      </c>
      <c r="G51" s="10">
        <v>80</v>
      </c>
      <c r="H51" s="10">
        <f t="shared" si="6"/>
        <v>61.094168900804291</v>
      </c>
      <c r="I51" s="10">
        <f t="shared" si="7"/>
        <v>24.164999999999999</v>
      </c>
      <c r="J51" s="10">
        <f t="shared" si="4"/>
        <v>409.63584450402146</v>
      </c>
      <c r="K51" t="s">
        <v>77</v>
      </c>
    </row>
    <row r="52" spans="2:14" x14ac:dyDescent="0.2">
      <c r="B52" s="3"/>
      <c r="C52" s="3"/>
      <c r="D52" s="10">
        <f t="shared" ref="D52:I52" si="8">SUM(D47:D51)</f>
        <v>407.50670241286866</v>
      </c>
      <c r="E52" s="10">
        <f t="shared" si="8"/>
        <v>240</v>
      </c>
      <c r="F52" s="10">
        <f t="shared" si="8"/>
        <v>330</v>
      </c>
      <c r="G52" s="10">
        <f t="shared" si="8"/>
        <v>320</v>
      </c>
      <c r="H52" s="10">
        <f t="shared" si="8"/>
        <v>244.37667560321717</v>
      </c>
      <c r="I52" s="10">
        <f t="shared" si="8"/>
        <v>96.66</v>
      </c>
      <c r="J52" s="10">
        <f t="shared" si="4"/>
        <v>1638.5433780160859</v>
      </c>
    </row>
    <row r="54" spans="2:14" x14ac:dyDescent="0.2">
      <c r="C54" t="s">
        <v>140</v>
      </c>
      <c r="D54" s="11"/>
    </row>
    <row r="55" spans="2:14" x14ac:dyDescent="0.2">
      <c r="I55" s="33"/>
      <c r="J55" s="33" t="s">
        <v>92</v>
      </c>
      <c r="K55" s="33" t="s">
        <v>114</v>
      </c>
      <c r="L55" s="33"/>
      <c r="M55" s="33" t="s">
        <v>26</v>
      </c>
      <c r="N55" s="33"/>
    </row>
    <row r="56" spans="2:14" x14ac:dyDescent="0.2">
      <c r="B56" s="155" t="s">
        <v>36</v>
      </c>
      <c r="C56" s="155"/>
      <c r="D56" s="155"/>
      <c r="E56" s="155"/>
      <c r="F56" s="155"/>
      <c r="I56" s="3" t="s">
        <v>113</v>
      </c>
      <c r="J56" s="26">
        <f>I14</f>
        <v>4896.5193565683649</v>
      </c>
      <c r="K56" s="26" t="s">
        <v>60</v>
      </c>
      <c r="L56" s="26">
        <f>J40</f>
        <v>3257.9759785522788</v>
      </c>
      <c r="M56" s="26">
        <f>J40+L57</f>
        <v>4896.5193565683649</v>
      </c>
      <c r="N56" s="26">
        <f>J56-M56</f>
        <v>0</v>
      </c>
    </row>
    <row r="57" spans="2:14" x14ac:dyDescent="0.2">
      <c r="B57" s="13"/>
      <c r="C57" s="142" t="s">
        <v>110</v>
      </c>
      <c r="D57" s="143"/>
      <c r="E57" s="13" t="s">
        <v>60</v>
      </c>
      <c r="F57" s="13" t="s">
        <v>126</v>
      </c>
      <c r="I57" s="3"/>
      <c r="J57" s="3"/>
      <c r="K57" s="3" t="s">
        <v>126</v>
      </c>
      <c r="L57" s="26">
        <f>J52</f>
        <v>1638.5433780160859</v>
      </c>
      <c r="M57" s="3"/>
      <c r="N57" s="28" t="s">
        <v>115</v>
      </c>
    </row>
    <row r="58" spans="2:14" x14ac:dyDescent="0.2">
      <c r="B58" s="3"/>
      <c r="C58" s="3" t="s">
        <v>6</v>
      </c>
      <c r="D58" s="3" t="s">
        <v>112</v>
      </c>
      <c r="E58" s="3" t="str">
        <f>G58</f>
        <v>Hodina:</v>
      </c>
      <c r="F58" s="3" t="str">
        <f>H58</f>
        <v>10,00 Eur</v>
      </c>
      <c r="G58" t="s">
        <v>34</v>
      </c>
      <c r="H58" t="s">
        <v>33</v>
      </c>
    </row>
    <row r="59" spans="2:14" x14ac:dyDescent="0.2">
      <c r="B59" s="2">
        <v>44063</v>
      </c>
      <c r="C59" s="3" t="s">
        <v>27</v>
      </c>
      <c r="D59" s="3">
        <v>0</v>
      </c>
      <c r="E59" s="3"/>
      <c r="F59" s="3"/>
      <c r="G59" t="s">
        <v>35</v>
      </c>
      <c r="H59">
        <f>10/60</f>
        <v>0.16666666666666666</v>
      </c>
    </row>
    <row r="60" spans="2:14" x14ac:dyDescent="0.2">
      <c r="B60" s="2">
        <v>44064</v>
      </c>
      <c r="C60" s="3" t="s">
        <v>29</v>
      </c>
      <c r="D60" s="3" t="s">
        <v>30</v>
      </c>
      <c r="E60" s="10">
        <v>48.33</v>
      </c>
      <c r="F60" s="10"/>
    </row>
    <row r="61" spans="2:14" x14ac:dyDescent="0.2">
      <c r="B61" s="2">
        <v>44065</v>
      </c>
      <c r="C61" s="3" t="s">
        <v>29</v>
      </c>
      <c r="D61" s="3" t="s">
        <v>30</v>
      </c>
      <c r="E61" s="10">
        <v>48.33</v>
      </c>
      <c r="F61" s="10"/>
    </row>
    <row r="62" spans="2:14" x14ac:dyDescent="0.2">
      <c r="B62" s="2">
        <v>44066</v>
      </c>
      <c r="C62" s="3" t="s">
        <v>29</v>
      </c>
      <c r="D62" s="3" t="s">
        <v>30</v>
      </c>
      <c r="E62" s="10">
        <v>48.33</v>
      </c>
      <c r="F62" s="10"/>
    </row>
    <row r="63" spans="2:14" x14ac:dyDescent="0.2">
      <c r="B63" s="2">
        <v>44067</v>
      </c>
      <c r="C63" s="3" t="s">
        <v>29</v>
      </c>
      <c r="D63" s="3" t="s">
        <v>30</v>
      </c>
      <c r="E63" s="10">
        <v>48.33</v>
      </c>
      <c r="F63" s="10"/>
    </row>
    <row r="64" spans="2:14" x14ac:dyDescent="0.2">
      <c r="B64" s="2">
        <v>44068</v>
      </c>
      <c r="C64" s="3" t="s">
        <v>29</v>
      </c>
      <c r="D64" s="3" t="s">
        <v>30</v>
      </c>
      <c r="E64" s="10">
        <v>48.33</v>
      </c>
      <c r="F64" s="10"/>
    </row>
    <row r="65" spans="2:6" x14ac:dyDescent="0.2">
      <c r="B65" s="2">
        <v>44069</v>
      </c>
      <c r="C65" s="3" t="s">
        <v>29</v>
      </c>
      <c r="D65" s="3" t="s">
        <v>30</v>
      </c>
      <c r="E65" s="10">
        <v>48.33</v>
      </c>
      <c r="F65" s="10"/>
    </row>
    <row r="66" spans="2:6" x14ac:dyDescent="0.2">
      <c r="B66" s="2">
        <v>44070</v>
      </c>
      <c r="C66" s="3" t="s">
        <v>29</v>
      </c>
      <c r="D66" s="3" t="s">
        <v>30</v>
      </c>
      <c r="E66" s="10"/>
      <c r="F66" s="10">
        <v>48.33</v>
      </c>
    </row>
    <row r="67" spans="2:6" x14ac:dyDescent="0.2">
      <c r="B67" s="2">
        <v>44071</v>
      </c>
      <c r="C67" s="3" t="s">
        <v>29</v>
      </c>
      <c r="D67" s="3" t="s">
        <v>30</v>
      </c>
      <c r="E67" s="10"/>
      <c r="F67" s="10">
        <v>48.33</v>
      </c>
    </row>
    <row r="68" spans="2:6" x14ac:dyDescent="0.2">
      <c r="E68" s="11">
        <f>SUM(E60:E67)</f>
        <v>289.97999999999996</v>
      </c>
      <c r="F68" s="11">
        <f>SUM(F60:F67)</f>
        <v>96.66</v>
      </c>
    </row>
  </sheetData>
  <mergeCells count="11">
    <mergeCell ref="F43:G43"/>
    <mergeCell ref="B56:F56"/>
    <mergeCell ref="B4:I4"/>
    <mergeCell ref="B30:J30"/>
    <mergeCell ref="C57:D57"/>
    <mergeCell ref="F5:G5"/>
    <mergeCell ref="J21:K21"/>
    <mergeCell ref="J22:K22"/>
    <mergeCell ref="K20:L20"/>
    <mergeCell ref="F31:G31"/>
    <mergeCell ref="B42:J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VYSLEDOK</vt:lpstr>
      <vt:lpstr>HLASOVANIE </vt:lpstr>
      <vt:lpstr>NAVRH </vt:lpstr>
      <vt:lpstr>SÚSTREDENIE</vt:lpstr>
      <vt:lpstr>TURNAJ</vt:lpstr>
      <vt:lpstr>SÚSTREDENIE_TURNAJ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Izarikova</dc:creator>
  <cp:lastModifiedBy>Gabriela Izarikova</cp:lastModifiedBy>
  <dcterms:created xsi:type="dcterms:W3CDTF">2020-03-23T12:01:15Z</dcterms:created>
  <dcterms:modified xsi:type="dcterms:W3CDTF">2020-03-28T13:55:02Z</dcterms:modified>
</cp:coreProperties>
</file>